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Media\Media Releases\2023\"/>
    </mc:Choice>
  </mc:AlternateContent>
  <xr:revisionPtr revIDLastSave="0" documentId="13_ncr:1_{DCE24935-52C3-44A3-A1A7-A027E303A6D2}" xr6:coauthVersionLast="47" xr6:coauthVersionMax="47" xr10:uidLastSave="{00000000-0000-0000-0000-000000000000}"/>
  <bookViews>
    <workbookView xWindow="28680" yWindow="-120" windowWidth="29040" windowHeight="15840" xr2:uid="{C6D05C0B-1A3F-4EB6-BB31-2C5125AA9558}"/>
  </bookViews>
  <sheets>
    <sheet name="Arrival mode" sheetId="4" r:id="rId1"/>
    <sheet name="Pres. 1" sheetId="7" r:id="rId2"/>
    <sheet name="Pres. 2" sheetId="1" r:id="rId3"/>
    <sheet name="Triage Cat." sheetId="3" r:id="rId4"/>
    <sheet name="Waiting times" sheetId="2" r:id="rId5"/>
    <sheet name="Stay" sheetId="10" r:id="rId6"/>
    <sheet name="Admissions" sheetId="9" r:id="rId7"/>
    <sheet name="Mental Health" sheetId="8" r:id="rId8"/>
    <sheet name="MH Rat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1" l="1"/>
  <c r="I31" i="11"/>
  <c r="H31" i="11"/>
  <c r="G31" i="11"/>
  <c r="F31" i="11"/>
  <c r="E31" i="11"/>
  <c r="D31" i="11"/>
  <c r="C31" i="11"/>
  <c r="B31" i="11"/>
  <c r="J14" i="11"/>
  <c r="I14" i="11"/>
  <c r="H14" i="11"/>
  <c r="G14" i="11"/>
  <c r="F14" i="11"/>
  <c r="E14" i="11"/>
  <c r="D14" i="11"/>
  <c r="C14" i="11"/>
  <c r="B14" i="11"/>
  <c r="I20" i="10"/>
  <c r="H20" i="10"/>
  <c r="I6" i="10"/>
  <c r="H6" i="10"/>
  <c r="B25" i="10"/>
  <c r="B11" i="10"/>
  <c r="C25" i="10"/>
  <c r="C11" i="10"/>
  <c r="T10" i="2"/>
  <c r="T9" i="2"/>
  <c r="T8" i="2"/>
  <c r="T7" i="2"/>
  <c r="T6" i="2"/>
  <c r="T5" i="2"/>
  <c r="T4" i="2"/>
  <c r="T3" i="2"/>
  <c r="T2" i="2"/>
  <c r="S10" i="2"/>
  <c r="S9" i="2"/>
  <c r="S8" i="2"/>
  <c r="S7" i="2"/>
  <c r="S6" i="2"/>
  <c r="S5" i="2"/>
  <c r="S4" i="2"/>
  <c r="S3" i="2"/>
  <c r="S2" i="2"/>
  <c r="J28" i="8"/>
  <c r="J27" i="8"/>
  <c r="J26" i="8"/>
  <c r="J25" i="8"/>
  <c r="J24" i="8"/>
  <c r="G28" i="8"/>
  <c r="G27" i="8"/>
  <c r="G26" i="8"/>
  <c r="G25" i="8"/>
  <c r="G24" i="8"/>
  <c r="D28" i="8"/>
  <c r="D27" i="8"/>
  <c r="D26" i="8"/>
  <c r="D25" i="8"/>
  <c r="D24" i="8"/>
  <c r="R10" i="2"/>
  <c r="R9" i="2"/>
  <c r="R8" i="2"/>
  <c r="R7" i="2"/>
  <c r="R6" i="2"/>
  <c r="R5" i="2"/>
  <c r="R4" i="2"/>
  <c r="R3" i="2"/>
  <c r="R2" i="2"/>
  <c r="S7" i="8"/>
  <c r="S4" i="8"/>
  <c r="T7" i="8"/>
  <c r="T4" i="8"/>
  <c r="R7" i="8"/>
  <c r="R4" i="8"/>
  <c r="T6" i="8"/>
  <c r="T5" i="8"/>
  <c r="T3" i="8"/>
  <c r="T2" i="8"/>
  <c r="K30" i="3"/>
  <c r="J30" i="3"/>
  <c r="I30" i="3"/>
  <c r="H30" i="3"/>
  <c r="G30" i="3"/>
  <c r="F30" i="3"/>
  <c r="E30" i="3"/>
  <c r="D30" i="3"/>
  <c r="C30" i="3"/>
  <c r="K51" i="3"/>
  <c r="J51" i="3"/>
  <c r="I51" i="3"/>
  <c r="H51" i="3"/>
  <c r="G51" i="3"/>
  <c r="F51" i="3"/>
  <c r="E51" i="3"/>
  <c r="D51" i="3"/>
  <c r="C51" i="3"/>
  <c r="K49" i="3"/>
  <c r="J49" i="3"/>
  <c r="I49" i="3"/>
  <c r="H49" i="3"/>
  <c r="G49" i="3"/>
  <c r="F49" i="3"/>
  <c r="E49" i="3"/>
  <c r="D49" i="3"/>
  <c r="K48" i="3"/>
  <c r="J48" i="3"/>
  <c r="I48" i="3"/>
  <c r="H48" i="3"/>
  <c r="G48" i="3"/>
  <c r="F48" i="3"/>
  <c r="E48" i="3"/>
  <c r="D48" i="3"/>
  <c r="K47" i="3"/>
  <c r="J47" i="3"/>
  <c r="I47" i="3"/>
  <c r="H47" i="3"/>
  <c r="G47" i="3"/>
  <c r="F47" i="3"/>
  <c r="E47" i="3"/>
  <c r="D47" i="3"/>
  <c r="K46" i="3"/>
  <c r="J46" i="3"/>
  <c r="I46" i="3"/>
  <c r="H46" i="3"/>
  <c r="G46" i="3"/>
  <c r="F46" i="3"/>
  <c r="E46" i="3"/>
  <c r="D46" i="3"/>
  <c r="K45" i="3"/>
  <c r="J45" i="3"/>
  <c r="I45" i="3"/>
  <c r="H45" i="3"/>
  <c r="G45" i="3"/>
  <c r="F45" i="3"/>
  <c r="E45" i="3"/>
  <c r="D45" i="3"/>
  <c r="C49" i="3"/>
  <c r="C48" i="3"/>
  <c r="C47" i="3"/>
  <c r="C46" i="3"/>
  <c r="C45" i="3"/>
  <c r="P10" i="2"/>
  <c r="P9" i="2"/>
  <c r="P8" i="2"/>
  <c r="P7" i="2"/>
  <c r="P6" i="2"/>
  <c r="P5" i="2"/>
  <c r="P4" i="2"/>
  <c r="P3" i="2"/>
  <c r="P2" i="2"/>
  <c r="X25" i="7"/>
  <c r="W25" i="7"/>
  <c r="V25" i="7"/>
  <c r="U25" i="7"/>
  <c r="T25" i="7"/>
  <c r="S25" i="7"/>
  <c r="R25" i="7"/>
  <c r="Q25" i="7"/>
  <c r="P25" i="7"/>
  <c r="J12" i="7"/>
  <c r="I12" i="7"/>
  <c r="H12" i="7"/>
  <c r="G12" i="7"/>
  <c r="F12" i="7"/>
  <c r="E12" i="7"/>
  <c r="D12" i="7"/>
  <c r="C12" i="7"/>
  <c r="B12" i="7"/>
  <c r="B11" i="1"/>
  <c r="Q10" i="2"/>
  <c r="Q9" i="2"/>
  <c r="Q8" i="2"/>
  <c r="Q7" i="2"/>
  <c r="Q6" i="2"/>
  <c r="Q5" i="2"/>
  <c r="Q4" i="2"/>
  <c r="Q3" i="2"/>
  <c r="Q2" i="2"/>
  <c r="J25" i="7"/>
  <c r="I25" i="7"/>
  <c r="H25" i="7"/>
  <c r="G25" i="7"/>
  <c r="F25" i="7"/>
  <c r="E25" i="7"/>
  <c r="D25" i="7"/>
  <c r="C25" i="7"/>
  <c r="J24" i="7"/>
  <c r="I24" i="7"/>
  <c r="H24" i="7"/>
  <c r="G24" i="7"/>
  <c r="F24" i="7"/>
  <c r="E24" i="7"/>
  <c r="D24" i="7"/>
  <c r="C24" i="7"/>
  <c r="J23" i="7"/>
  <c r="I23" i="7"/>
  <c r="H23" i="7"/>
  <c r="G23" i="7"/>
  <c r="F23" i="7"/>
  <c r="E23" i="7"/>
  <c r="D23" i="7"/>
  <c r="C23" i="7"/>
  <c r="J22" i="7"/>
  <c r="I22" i="7"/>
  <c r="H22" i="7"/>
  <c r="G22" i="7"/>
  <c r="F22" i="7"/>
  <c r="E22" i="7"/>
  <c r="D22" i="7"/>
  <c r="C22" i="7"/>
  <c r="J21" i="7"/>
  <c r="I21" i="7"/>
  <c r="H21" i="7"/>
  <c r="G21" i="7"/>
  <c r="F21" i="7"/>
  <c r="E21" i="7"/>
  <c r="D21" i="7"/>
  <c r="C21" i="7"/>
  <c r="J20" i="7"/>
  <c r="I20" i="7"/>
  <c r="H20" i="7"/>
  <c r="G20" i="7"/>
  <c r="F20" i="7"/>
  <c r="E20" i="7"/>
  <c r="D20" i="7"/>
  <c r="C20" i="7"/>
  <c r="J19" i="7"/>
  <c r="I19" i="7"/>
  <c r="H19" i="7"/>
  <c r="G19" i="7"/>
  <c r="F19" i="7"/>
  <c r="E19" i="7"/>
  <c r="D19" i="7"/>
  <c r="C19" i="7"/>
  <c r="J18" i="7"/>
  <c r="I18" i="7"/>
  <c r="H18" i="7"/>
  <c r="G18" i="7"/>
  <c r="F18" i="7"/>
  <c r="E18" i="7"/>
  <c r="D18" i="7"/>
  <c r="C18" i="7"/>
  <c r="J17" i="7"/>
  <c r="I17" i="7"/>
  <c r="H17" i="7"/>
  <c r="G17" i="7"/>
  <c r="F17" i="7"/>
  <c r="E17" i="7"/>
  <c r="D17" i="7"/>
  <c r="C17" i="7"/>
  <c r="B25" i="7"/>
  <c r="B24" i="7"/>
  <c r="B23" i="7"/>
  <c r="B22" i="7"/>
  <c r="B21" i="7"/>
  <c r="B20" i="7"/>
  <c r="B19" i="7"/>
  <c r="B18" i="7"/>
  <c r="B17" i="7"/>
  <c r="K9" i="4"/>
  <c r="J9" i="4"/>
  <c r="I9" i="4"/>
  <c r="H9" i="4"/>
  <c r="G9" i="4"/>
  <c r="F9" i="4"/>
  <c r="E9" i="4"/>
  <c r="D9" i="4"/>
  <c r="C9" i="4"/>
  <c r="K8" i="4"/>
  <c r="J8" i="4"/>
  <c r="I8" i="4"/>
  <c r="H8" i="4"/>
  <c r="G8" i="4"/>
  <c r="F8" i="4"/>
  <c r="E8" i="4"/>
  <c r="D8" i="4"/>
  <c r="C8" i="4"/>
  <c r="K7" i="4"/>
  <c r="J7" i="4"/>
  <c r="I7" i="4"/>
  <c r="H7" i="4"/>
  <c r="G7" i="4"/>
  <c r="F7" i="4"/>
  <c r="E7" i="4"/>
  <c r="D7" i="4"/>
  <c r="C7" i="4"/>
  <c r="K28" i="3"/>
  <c r="K27" i="3"/>
  <c r="K26" i="3"/>
  <c r="K25" i="3"/>
  <c r="K24" i="3"/>
  <c r="J20" i="3"/>
  <c r="J28" i="3"/>
  <c r="I20" i="3"/>
  <c r="I28" i="3"/>
  <c r="H20" i="3"/>
  <c r="H28" i="3"/>
  <c r="G20" i="3"/>
  <c r="G28" i="3"/>
  <c r="F20" i="3"/>
  <c r="F28" i="3"/>
  <c r="E20" i="3"/>
  <c r="E28" i="3"/>
  <c r="D20" i="3"/>
  <c r="D28" i="3"/>
  <c r="J27" i="3"/>
  <c r="I27" i="3"/>
  <c r="H27" i="3"/>
  <c r="G27" i="3"/>
  <c r="F27" i="3"/>
  <c r="E27" i="3"/>
  <c r="D27" i="3"/>
  <c r="J26" i="3"/>
  <c r="I26" i="3"/>
  <c r="H26" i="3"/>
  <c r="G26" i="3"/>
  <c r="F26" i="3"/>
  <c r="E26" i="3"/>
  <c r="D26" i="3"/>
  <c r="J25" i="3"/>
  <c r="I25" i="3"/>
  <c r="H25" i="3"/>
  <c r="G25" i="3"/>
  <c r="F25" i="3"/>
  <c r="E25" i="3"/>
  <c r="D25" i="3"/>
  <c r="J24" i="3"/>
  <c r="I24" i="3"/>
  <c r="H24" i="3"/>
  <c r="G24" i="3"/>
  <c r="F24" i="3"/>
  <c r="E24" i="3"/>
  <c r="D24" i="3"/>
  <c r="C20" i="3"/>
  <c r="C28" i="3"/>
  <c r="C27" i="3"/>
  <c r="C26" i="3"/>
  <c r="C25" i="3"/>
  <c r="C24" i="3"/>
</calcChain>
</file>

<file path=xl/sharedStrings.xml><?xml version="1.0" encoding="utf-8"?>
<sst xmlns="http://schemas.openxmlformats.org/spreadsheetml/2006/main" count="463" uniqueCount="119">
  <si>
    <t>2019-20</t>
  </si>
  <si>
    <t>2018-19</t>
  </si>
  <si>
    <t>2020-21</t>
  </si>
  <si>
    <t>Total</t>
  </si>
  <si>
    <t>2013-14</t>
  </si>
  <si>
    <t>2014-15</t>
  </si>
  <si>
    <t>2015-16</t>
  </si>
  <si>
    <t>2016-17</t>
  </si>
  <si>
    <t>2017-18</t>
  </si>
  <si>
    <t>Triage #</t>
  </si>
  <si>
    <t>Resuscitation (immediate)</t>
  </si>
  <si>
    <t>Emergency (within 10 minutes)</t>
  </si>
  <si>
    <t>Urgent (within 30 minutes)</t>
  </si>
  <si>
    <t>Semi-urgent (within 60 minutes)</t>
  </si>
  <si>
    <t>Non-urgent (within 120 minutes)</t>
  </si>
  <si>
    <t>Triage % seen on time</t>
  </si>
  <si>
    <t>Waiting time statistics</t>
  </si>
  <si>
    <t>Median waiting time (minutes)</t>
  </si>
  <si>
    <t>Proportion seen on time (%)</t>
  </si>
  <si>
    <t>Triage %</t>
  </si>
  <si>
    <t>2021-22</t>
  </si>
  <si>
    <t xml:space="preserve">WA Public ED presentations - Police / correctional vehicle presentations </t>
  </si>
  <si>
    <t>WA Public ED presentations</t>
  </si>
  <si>
    <t>Presentations</t>
  </si>
  <si>
    <t>Median wait (hours)</t>
  </si>
  <si>
    <t>Total waiting hours</t>
  </si>
  <si>
    <t>90th Percentile (mins)</t>
  </si>
  <si>
    <t>Triage category</t>
  </si>
  <si>
    <t>Maximum waiting time for assessment</t>
  </si>
  <si>
    <t>Resuscitation</t>
  </si>
  <si>
    <t>Immediate</t>
  </si>
  <si>
    <t>Emergency</t>
  </si>
  <si>
    <t>10 minutes</t>
  </si>
  <si>
    <t>Urgent</t>
  </si>
  <si>
    <t>30 minutes</t>
  </si>
  <si>
    <t>Semi-urgent</t>
  </si>
  <si>
    <t>60 minutes</t>
  </si>
  <si>
    <t>Non-urgent</t>
  </si>
  <si>
    <t>120 minutes</t>
  </si>
  <si>
    <t>WA Police / correctional vehicles - Triage category</t>
  </si>
  <si>
    <t>WA</t>
  </si>
  <si>
    <t>Australia</t>
  </si>
  <si>
    <t>All</t>
  </si>
  <si>
    <t>Arrival Mode</t>
  </si>
  <si>
    <t>NSW</t>
  </si>
  <si>
    <t>Vic</t>
  </si>
  <si>
    <t>Qld</t>
  </si>
  <si>
    <t>SA</t>
  </si>
  <si>
    <t>Tas</t>
  </si>
  <si>
    <t>ACT</t>
  </si>
  <si>
    <t>NT</t>
  </si>
  <si>
    <t>Aus</t>
  </si>
  <si>
    <t>Number</t>
  </si>
  <si>
    <t>Ambulance, air ambulance or helicopter rescue service</t>
  </si>
  <si>
    <t>Police/correctional services vehicle</t>
  </si>
  <si>
    <t>Other</t>
  </si>
  <si>
    <t/>
  </si>
  <si>
    <t>Per cent</t>
  </si>
  <si>
    <t>Public ED arrivals 2021-22 - % Police / correctional services vehicle</t>
  </si>
  <si>
    <t>Number Public ED</t>
  </si>
  <si>
    <t>Number Public ED Presentations</t>
  </si>
  <si>
    <t>Presentations per Public ED</t>
  </si>
  <si>
    <t>Police / correctional vehicles</t>
  </si>
  <si>
    <t>Rate per 10,000 population</t>
  </si>
  <si>
    <t>Growth in Public ED presentation rate 2013-14 to 2021-22</t>
  </si>
  <si>
    <t>All - Triage category</t>
  </si>
  <si>
    <t>Ambulance</t>
  </si>
  <si>
    <t>Triage</t>
  </si>
  <si>
    <t>% Seen on time</t>
  </si>
  <si>
    <t># Seen on time</t>
  </si>
  <si>
    <t>Total waiting minutes</t>
  </si>
  <si>
    <t>Mental health presentations</t>
  </si>
  <si>
    <t>Total presentations</t>
  </si>
  <si>
    <t>% Mental health</t>
  </si>
  <si>
    <t>Police / correctional</t>
  </si>
  <si>
    <t>P1 &amp; 2 weekly equivalent</t>
  </si>
  <si>
    <t>Months equivalent</t>
  </si>
  <si>
    <t>Triage - % Presentations resulting in hospitalisation</t>
  </si>
  <si>
    <t>8:11</t>
  </si>
  <si>
    <t>8:53</t>
  </si>
  <si>
    <t>8:37</t>
  </si>
  <si>
    <t>10:59</t>
  </si>
  <si>
    <t>13:11</t>
  </si>
  <si>
    <t>4:58</t>
  </si>
  <si>
    <t>5:08</t>
  </si>
  <si>
    <t>5:37</t>
  </si>
  <si>
    <t>6:21</t>
  </si>
  <si>
    <t>Median (hours: minutes)</t>
  </si>
  <si>
    <t>Presentations not ending in admission</t>
  </si>
  <si>
    <t>90th percentile (hours: minutes)</t>
  </si>
  <si>
    <t>Length of stay is calculated as the length of time between presentation to the emergency department and physical departure.</t>
  </si>
  <si>
    <t>3:56</t>
  </si>
  <si>
    <t>3:59</t>
  </si>
  <si>
    <t>3:58</t>
  </si>
  <si>
    <t>4:39</t>
  </si>
  <si>
    <t>5:22</t>
  </si>
  <si>
    <t>2:17</t>
  </si>
  <si>
    <t>2:18</t>
  </si>
  <si>
    <t>2:15</t>
  </si>
  <si>
    <t>2:25</t>
  </si>
  <si>
    <t>2:42</t>
  </si>
  <si>
    <t>Change</t>
  </si>
  <si>
    <t>Presentations ending in admission - Mental health</t>
  </si>
  <si>
    <t>Presentations not ending in admission - Mental health</t>
  </si>
  <si>
    <t>% Resulting in hospitalisation</t>
  </si>
  <si>
    <t>Presentations ending in admission*</t>
  </si>
  <si>
    <t>*: "Physical departure" means out of emergency department, not necessarily out of hospital</t>
  </si>
  <si>
    <t>Police / correctional vehicles - WA Public ED total ramping hours</t>
  </si>
  <si>
    <t>2011–12</t>
  </si>
  <si>
    <t>2012–13</t>
  </si>
  <si>
    <t>2013–14</t>
  </si>
  <si>
    <t>2014–15</t>
  </si>
  <si>
    <t>2015–16</t>
  </si>
  <si>
    <t>n/r</t>
  </si>
  <si>
    <t>2016–17</t>
  </si>
  <si>
    <t>2017–18</t>
  </si>
  <si>
    <t>Growth</t>
  </si>
  <si>
    <t>All mental health presentations to public emergency departments - Number</t>
  </si>
  <si>
    <t>All mental health presentations to public emergency departments - Rate per 10,000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</si>
</sst>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#,##0.0"/>
    <numFmt numFmtId="166" formatCode="######################################0"/>
    <numFmt numFmtId="167" formatCode="################0"/>
    <numFmt numFmtId="168" formatCode="###################0"/>
    <numFmt numFmtId="169" formatCode="####################################################0"/>
    <numFmt numFmtId="170" formatCode="0.0"/>
    <numFmt numFmtId="171" formatCode="##,###,##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2" borderId="0" xfId="0" applyFill="1"/>
    <xf numFmtId="9" fontId="0" fillId="2" borderId="0" xfId="0" applyNumberFormat="1" applyFill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3" borderId="1" xfId="0" applyFont="1" applyFill="1" applyBorder="1"/>
    <xf numFmtId="0" fontId="1" fillId="3" borderId="2" xfId="0" applyFont="1" applyFill="1" applyBorder="1"/>
    <xf numFmtId="167" fontId="0" fillId="0" borderId="3" xfId="0" applyNumberFormat="1" applyBorder="1"/>
    <xf numFmtId="0" fontId="0" fillId="0" borderId="4" xfId="0" applyBorder="1"/>
    <xf numFmtId="167" fontId="0" fillId="4" borderId="3" xfId="0" applyNumberFormat="1" applyFill="1" applyBorder="1"/>
    <xf numFmtId="0" fontId="0" fillId="4" borderId="4" xfId="0" applyFill="1" applyBorder="1"/>
    <xf numFmtId="167" fontId="0" fillId="0" borderId="5" xfId="0" applyNumberFormat="1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168" fontId="0" fillId="0" borderId="0" xfId="0" applyNumberFormat="1"/>
    <xf numFmtId="169" fontId="0" fillId="0" borderId="0" xfId="0" applyNumberFormat="1"/>
    <xf numFmtId="3" fontId="0" fillId="2" borderId="0" xfId="0" applyNumberFormat="1" applyFill="1"/>
    <xf numFmtId="170" fontId="0" fillId="0" borderId="0" xfId="0" applyNumberFormat="1"/>
    <xf numFmtId="170" fontId="0" fillId="2" borderId="0" xfId="0" applyNumberFormat="1" applyFill="1"/>
    <xf numFmtId="2" fontId="0" fillId="2" borderId="0" xfId="0" applyNumberFormat="1" applyFill="1"/>
    <xf numFmtId="169" fontId="1" fillId="0" borderId="0" xfId="0" applyNumberFormat="1" applyFont="1"/>
    <xf numFmtId="170" fontId="1" fillId="0" borderId="0" xfId="0" applyNumberFormat="1" applyFont="1"/>
    <xf numFmtId="171" fontId="0" fillId="0" borderId="0" xfId="0" applyNumberFormat="1"/>
    <xf numFmtId="164" fontId="0" fillId="4" borderId="0" xfId="0" applyNumberFormat="1" applyFill="1"/>
    <xf numFmtId="0" fontId="1" fillId="4" borderId="4" xfId="0" applyFont="1" applyFill="1" applyBorder="1"/>
    <xf numFmtId="164" fontId="0" fillId="4" borderId="4" xfId="0" applyNumberFormat="1" applyFill="1" applyBorder="1"/>
    <xf numFmtId="0" fontId="1" fillId="0" borderId="7" xfId="0" applyFont="1" applyBorder="1"/>
    <xf numFmtId="171" fontId="0" fillId="0" borderId="7" xfId="0" applyNumberFormat="1" applyBorder="1"/>
    <xf numFmtId="3" fontId="0" fillId="0" borderId="7" xfId="0" applyNumberFormat="1" applyBorder="1"/>
    <xf numFmtId="0" fontId="2" fillId="0" borderId="4" xfId="0" applyFont="1" applyBorder="1"/>
    <xf numFmtId="0" fontId="3" fillId="0" borderId="0" xfId="0" applyFont="1"/>
    <xf numFmtId="20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8" xfId="0" applyBorder="1"/>
    <xf numFmtId="20" fontId="0" fillId="0" borderId="8" xfId="0" applyNumberFormat="1" applyBorder="1" applyAlignment="1">
      <alignment horizontal="center"/>
    </xf>
    <xf numFmtId="0" fontId="1" fillId="4" borderId="0" xfId="0" applyFont="1" applyFill="1"/>
    <xf numFmtId="20" fontId="0" fillId="4" borderId="0" xfId="0" applyNumberFormat="1" applyFill="1" applyAlignment="1">
      <alignment horizontal="center"/>
    </xf>
    <xf numFmtId="20" fontId="0" fillId="4" borderId="8" xfId="0" applyNumberForma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9" fontId="0" fillId="4" borderId="0" xfId="0" applyNumberFormat="1" applyFill="1"/>
    <xf numFmtId="1" fontId="0" fillId="0" borderId="0" xfId="0" applyNumberFormat="1"/>
    <xf numFmtId="0" fontId="1" fillId="2" borderId="0" xfId="0" applyFont="1" applyFill="1"/>
    <xf numFmtId="3" fontId="0" fillId="0" borderId="0" xfId="0" applyNumberFormat="1" applyAlignment="1">
      <alignment horizontal="right"/>
    </xf>
    <xf numFmtId="164" fontId="4" fillId="0" borderId="0" xfId="0" applyNumberFormat="1" applyFont="1"/>
    <xf numFmtId="164" fontId="4" fillId="2" borderId="0" xfId="0" applyNumberFormat="1" applyFont="1" applyFill="1"/>
    <xf numFmtId="165" fontId="0" fillId="2" borderId="0" xfId="0" applyNumberFormat="1" applyFill="1"/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'Arrival mode'!$D$17</c:f>
              <c:strCache>
                <c:ptCount val="1"/>
                <c:pt idx="0">
                  <c:v>Public ED arrivals 2021-22 - % Police / correctional services vehicle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DB-4DA3-B3D2-A1A1A9028CFC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7DB-4DA3-B3D2-A1A1A9028C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'Arrival mode'!$C$18:$C$25</c:f>
              <c:strCache>
                <c:ptCount val="8"/>
                <c:pt idx="0">
                  <c:v>NT</c:v>
                </c:pt>
                <c:pt idx="1">
                  <c:v>SA</c:v>
                </c:pt>
                <c:pt idx="2">
                  <c:v>WA</c:v>
                </c:pt>
                <c:pt idx="3">
                  <c:v>Qld</c:v>
                </c:pt>
                <c:pt idx="4">
                  <c:v>Tas</c:v>
                </c:pt>
                <c:pt idx="5">
                  <c:v>ACT</c:v>
                </c:pt>
                <c:pt idx="6">
                  <c:v>NSW</c:v>
                </c:pt>
                <c:pt idx="7">
                  <c:v>Vic</c:v>
                </c:pt>
              </c:strCache>
            </c:strRef>
          </c:cat>
          <c:val>
            <c:numRef>
              <c:f>'Arrival mode'!$D$18:$D$25</c:f>
              <c:numCache>
                <c:formatCode>0.00</c:formatCode>
                <c:ptCount val="8"/>
                <c:pt idx="0">
                  <c:v>1.7135920063500958</c:v>
                </c:pt>
                <c:pt idx="1">
                  <c:v>1.1232601250510572</c:v>
                </c:pt>
                <c:pt idx="2">
                  <c:v>0.93200150879153465</c:v>
                </c:pt>
                <c:pt idx="3">
                  <c:v>0.89118028117739012</c:v>
                </c:pt>
                <c:pt idx="4">
                  <c:v>0.80218841616842496</c:v>
                </c:pt>
                <c:pt idx="5">
                  <c:v>0.51846645278475634</c:v>
                </c:pt>
                <c:pt idx="6">
                  <c:v>0.50159442839542889</c:v>
                </c:pt>
                <c:pt idx="7">
                  <c:v>0.49905403832976358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B-4DA3-B3D2-A1A1A9028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3440928"/>
        <c:axId val="507864656"/>
      </c:barChart>
      <c:catAx>
        <c:axId val="503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864656"/>
        <c:crosses val="autoZero"/>
        <c:auto val="1"/>
        <c:lblAlgn val="ctr"/>
        <c:lblOffset val="100"/>
        <c:noMultiLvlLbl val="0"/>
      </c:catAx>
      <c:valAx>
        <c:axId val="50786465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344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'Pres. 1'!$P$32</c:f>
              <c:strCache>
                <c:ptCount val="1"/>
                <c:pt idx="0">
                  <c:v>Growth in Public ED presentation rate 2013-14 to 2021-22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AD-427F-96A5-2A5EA308758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AD-427F-96A5-2A5EA3087588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2AD-427F-96A5-2A5EA308758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2AD-427F-96A5-2A5EA3087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'Pres. 1'!$O$33:$O$41</c:f>
              <c:strCache>
                <c:ptCount val="9"/>
                <c:pt idx="0">
                  <c:v>Qld</c:v>
                </c:pt>
                <c:pt idx="1">
                  <c:v>WA</c:v>
                </c:pt>
                <c:pt idx="2">
                  <c:v>SA</c:v>
                </c:pt>
                <c:pt idx="3">
                  <c:v>NT</c:v>
                </c:pt>
                <c:pt idx="4">
                  <c:v>Aus</c:v>
                </c:pt>
                <c:pt idx="5">
                  <c:v>Tas</c:v>
                </c:pt>
                <c:pt idx="6">
                  <c:v>NSW</c:v>
                </c:pt>
                <c:pt idx="7">
                  <c:v>Vic</c:v>
                </c:pt>
                <c:pt idx="8">
                  <c:v>ACT</c:v>
                </c:pt>
              </c:strCache>
            </c:strRef>
          </c:cat>
          <c:val>
            <c:numRef>
              <c:f>'Pres. 1'!$P$33:$P$41</c:f>
              <c:numCache>
                <c:formatCode>0.0%</c:formatCode>
                <c:ptCount val="9"/>
                <c:pt idx="0">
                  <c:v>0.23913043478260873</c:v>
                </c:pt>
                <c:pt idx="1">
                  <c:v>0.2101376300772072</c:v>
                </c:pt>
                <c:pt idx="2">
                  <c:v>0.1439532334673001</c:v>
                </c:pt>
                <c:pt idx="3">
                  <c:v>0.13490019317450089</c:v>
                </c:pt>
                <c:pt idx="4">
                  <c:v>0.10133160116921094</c:v>
                </c:pt>
                <c:pt idx="5">
                  <c:v>4.4893762851267872E-2</c:v>
                </c:pt>
                <c:pt idx="6">
                  <c:v>4.2462239954403062E-2</c:v>
                </c:pt>
                <c:pt idx="7">
                  <c:v>4.0565686639374897E-2</c:v>
                </c:pt>
                <c:pt idx="8">
                  <c:v>-3.8554948391013935E-2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AD-427F-96A5-2A5EA3087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7194607"/>
        <c:axId val="85039727"/>
      </c:barChart>
      <c:catAx>
        <c:axId val="67719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39727"/>
        <c:crosses val="autoZero"/>
        <c:auto val="1"/>
        <c:lblAlgn val="ctr"/>
        <c:lblOffset val="100"/>
        <c:noMultiLvlLbl val="0"/>
      </c:catAx>
      <c:valAx>
        <c:axId val="85039727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19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'Pres. 2'!$P$1</c:f>
              <c:strCache>
                <c:ptCount val="1"/>
                <c:pt idx="0">
                  <c:v>WA Public ED presentations - Police / correctional vehicle presentations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'Pres. 2'!$O$2:$O$10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'Pres. 2'!$P$2:$P$10</c:f>
              <c:numCache>
                <c:formatCode>#,##0</c:formatCode>
                <c:ptCount val="9"/>
                <c:pt idx="0">
                  <c:v>7680</c:v>
                </c:pt>
                <c:pt idx="1">
                  <c:v>8949</c:v>
                </c:pt>
                <c:pt idx="2">
                  <c:v>9839</c:v>
                </c:pt>
                <c:pt idx="3">
                  <c:v>10139</c:v>
                </c:pt>
                <c:pt idx="4">
                  <c:v>10074</c:v>
                </c:pt>
                <c:pt idx="5">
                  <c:v>11488</c:v>
                </c:pt>
                <c:pt idx="6">
                  <c:v>10736</c:v>
                </c:pt>
                <c:pt idx="7">
                  <c:v>10461</c:v>
                </c:pt>
                <c:pt idx="8">
                  <c:v>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5-4A34-82C0-ED44DAB870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1508015"/>
        <c:axId val="1091511343"/>
      </c:barChart>
      <c:catAx>
        <c:axId val="109150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511343"/>
        <c:crosses val="autoZero"/>
        <c:auto val="1"/>
        <c:lblAlgn val="ctr"/>
        <c:lblOffset val="100"/>
        <c:noMultiLvlLbl val="0"/>
      </c:catAx>
      <c:valAx>
        <c:axId val="109151134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91508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'Pres. 2'!$B$1</c:f>
              <c:strCache>
                <c:ptCount val="1"/>
                <c:pt idx="0">
                  <c:v>WA Public ED presentations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'Pres. 2'!$A$2:$A$10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'Pres. 2'!$B$2:$B$10</c:f>
              <c:numCache>
                <c:formatCode>#,##0</c:formatCode>
                <c:ptCount val="9"/>
                <c:pt idx="0">
                  <c:v>742615</c:v>
                </c:pt>
                <c:pt idx="1">
                  <c:v>803821</c:v>
                </c:pt>
                <c:pt idx="2">
                  <c:v>829431</c:v>
                </c:pt>
                <c:pt idx="3">
                  <c:v>835551</c:v>
                </c:pt>
                <c:pt idx="4">
                  <c:v>856707</c:v>
                </c:pt>
                <c:pt idx="5">
                  <c:v>954981</c:v>
                </c:pt>
                <c:pt idx="6">
                  <c:v>929507</c:v>
                </c:pt>
                <c:pt idx="7">
                  <c:v>997816</c:v>
                </c:pt>
                <c:pt idx="8">
                  <c:v>991522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A-49AA-A38D-FD49E51E55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986736"/>
        <c:axId val="602597104"/>
      </c:barChart>
      <c:catAx>
        <c:axId val="58798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97104"/>
        <c:crosses val="autoZero"/>
        <c:auto val="1"/>
        <c:lblAlgn val="ctr"/>
        <c:lblOffset val="100"/>
        <c:noMultiLvlLbl val="0"/>
      </c:catAx>
      <c:valAx>
        <c:axId val="6025971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798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Public</a:t>
            </a:r>
            <a:r>
              <a:rPr lang="en-AU" baseline="0"/>
              <a:t> ED presentations per 10,000 population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'Pres. 2'!$B$22</c:f>
              <c:strCache>
                <c:ptCount val="1"/>
                <c:pt idx="0">
                  <c:v>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07-4C43-A46D-C4B07F53EA7D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7-4C43-A46D-C4B07F53E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'Pres. 2'!$A$23:$A$31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'Pres. 2'!$B$23:$B$31</c:f>
              <c:numCache>
                <c:formatCode>0.0</c:formatCode>
                <c:ptCount val="9"/>
                <c:pt idx="0" formatCode="General">
                  <c:v>297.89999999999998</c:v>
                </c:pt>
                <c:pt idx="1">
                  <c:v>319</c:v>
                </c:pt>
                <c:pt idx="2">
                  <c:v>326</c:v>
                </c:pt>
                <c:pt idx="3">
                  <c:v>326.10000000000002</c:v>
                </c:pt>
                <c:pt idx="4">
                  <c:v>330.9</c:v>
                </c:pt>
                <c:pt idx="5">
                  <c:v>365.9</c:v>
                </c:pt>
                <c:pt idx="6">
                  <c:v>352.1</c:v>
                </c:pt>
                <c:pt idx="7">
                  <c:v>373</c:v>
                </c:pt>
                <c:pt idx="8">
                  <c:v>360.5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7-4C43-A46D-C4B07F53EA7D}"/>
            </c:ext>
          </c:extLst>
        </c:ser>
        <c:ser>
          <c:idx val="1"/>
          <c:order val="1"/>
          <c:tx>
            <c:strRef>
              <c:f>'Pres. 2'!$C$22</c:f>
              <c:strCache>
                <c:ptCount val="1"/>
                <c:pt idx="0">
                  <c:v>Australia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7-4C43-A46D-C4B07F53EA7D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07-4C43-A46D-C4B07F53E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'Pres. 2'!$A$23:$A$31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'Pres. 2'!$C$23:$C$31</c:f>
              <c:numCache>
                <c:formatCode>0.0</c:formatCode>
                <c:ptCount val="9"/>
                <c:pt idx="0" formatCode="General">
                  <c:v>307.89999999999998</c:v>
                </c:pt>
                <c:pt idx="1">
                  <c:v>310.39999999999998</c:v>
                </c:pt>
                <c:pt idx="2">
                  <c:v>315.7</c:v>
                </c:pt>
                <c:pt idx="3">
                  <c:v>316.5</c:v>
                </c:pt>
                <c:pt idx="4">
                  <c:v>321.3</c:v>
                </c:pt>
                <c:pt idx="5">
                  <c:v>329.2</c:v>
                </c:pt>
                <c:pt idx="6">
                  <c:v>319.39999999999998</c:v>
                </c:pt>
                <c:pt idx="7">
                  <c:v>338.5</c:v>
                </c:pt>
                <c:pt idx="8">
                  <c:v>339.1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7-4C43-A46D-C4B07F53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409376"/>
        <c:axId val="602595184"/>
      </c:lineChart>
      <c:catAx>
        <c:axId val="50340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595184"/>
        <c:crosses val="autoZero"/>
        <c:auto val="1"/>
        <c:lblAlgn val="ctr"/>
        <c:lblOffset val="100"/>
        <c:noMultiLvlLbl val="0"/>
      </c:catAx>
      <c:valAx>
        <c:axId val="602595184"/>
        <c:scaling>
          <c:orientation val="minMax"/>
          <c:min val="2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40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WA</a:t>
            </a:r>
            <a:r>
              <a:rPr lang="en-AU" baseline="0"/>
              <a:t> Public ED presentations - % Urgent or higher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'Triage Cat.'!$O$1</c:f>
              <c:strCache>
                <c:ptCount val="1"/>
                <c:pt idx="0">
                  <c:v>Police / correctional vehicles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E-4EC1-80D7-78E98AFD0CB6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E-4EC1-80D7-78E98AFD0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'Triage Cat.'!$N$2:$N$10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'Triage Cat.'!$O$2:$O$10</c:f>
              <c:numCache>
                <c:formatCode>0.0%</c:formatCode>
                <c:ptCount val="9"/>
                <c:pt idx="0">
                  <c:v>0.6171875</c:v>
                </c:pt>
                <c:pt idx="1">
                  <c:v>0.63303162364510002</c:v>
                </c:pt>
                <c:pt idx="2">
                  <c:v>0.64406951926008738</c:v>
                </c:pt>
                <c:pt idx="3">
                  <c:v>0.65035999605483774</c:v>
                </c:pt>
                <c:pt idx="4">
                  <c:v>0.63609291244788568</c:v>
                </c:pt>
                <c:pt idx="5">
                  <c:v>0.6258704735376045</c:v>
                </c:pt>
                <c:pt idx="6">
                  <c:v>0.62788748137108796</c:v>
                </c:pt>
                <c:pt idx="7">
                  <c:v>0.61686263263550334</c:v>
                </c:pt>
                <c:pt idx="8">
                  <c:v>0.63099231684882584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E-4EC1-80D7-78E98AFD0CB6}"/>
            </c:ext>
          </c:extLst>
        </c:ser>
        <c:ser>
          <c:idx val="1"/>
          <c:order val="1"/>
          <c:tx>
            <c:strRef>
              <c:f>'Triage Cat.'!$P$1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BE-4EC1-80D7-78E98AFD0CB6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BE-4EC1-80D7-78E98AFD0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'Triage Cat.'!$N$2:$N$10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'Triage Cat.'!$P$2:$P$10</c:f>
              <c:numCache>
                <c:formatCode>0.0%</c:formatCode>
                <c:ptCount val="9"/>
                <c:pt idx="0">
                  <c:v>0.46142482982433697</c:v>
                </c:pt>
                <c:pt idx="1">
                  <c:v>0.46712514353319956</c:v>
                </c:pt>
                <c:pt idx="2">
                  <c:v>0.47727659081948953</c:v>
                </c:pt>
                <c:pt idx="3">
                  <c:v>0.48507392128068783</c:v>
                </c:pt>
                <c:pt idx="4">
                  <c:v>0.48841902774227364</c:v>
                </c:pt>
                <c:pt idx="5">
                  <c:v>0.48315411510804929</c:v>
                </c:pt>
                <c:pt idx="6">
                  <c:v>0.48466122363790698</c:v>
                </c:pt>
                <c:pt idx="7">
                  <c:v>0.49262990370970206</c:v>
                </c:pt>
                <c:pt idx="8">
                  <c:v>0.52562726797791681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E-4EC1-80D7-78E98AFD0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427376"/>
        <c:axId val="489279216"/>
      </c:lineChart>
      <c:catAx>
        <c:axId val="53042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279216"/>
        <c:crosses val="autoZero"/>
        <c:auto val="1"/>
        <c:lblAlgn val="ctr"/>
        <c:lblOffset val="100"/>
        <c:noMultiLvlLbl val="0"/>
      </c:catAx>
      <c:valAx>
        <c:axId val="48927921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042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WA</a:t>
            </a:r>
            <a:r>
              <a:rPr lang="en-AU" baseline="0"/>
              <a:t> Public ED presentations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'Waiting times'!$B$12</c:f>
              <c:strCache>
                <c:ptCount val="1"/>
                <c:pt idx="0">
                  <c:v>Median waiting time (minutes)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0-483F-AC60-2975FF5548AB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7C-4D88-AC23-9499632A76B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7C-4D88-AC23-9499632A76B3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B-488F-93C9-0DD1865EF2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'Waiting times'!$C$11:$K$11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'Waiting times'!$C$12:$K$12</c:f>
              <c:numCache>
                <c:formatCode>General</c:formatCode>
                <c:ptCount val="9"/>
                <c:pt idx="0">
                  <c:v>24</c:v>
                </c:pt>
                <c:pt idx="1">
                  <c:v>25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  <c:pt idx="7">
                  <c:v>31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0-483F-AC60-2975FF55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600047"/>
        <c:axId val="1013600463"/>
      </c:lineChart>
      <c:lineChart>
        <c:grouping val="standard"/>
        <c:varyColors val="0"/>
        <c:ser>
          <c:idx val="1"/>
          <c:order val="1"/>
          <c:tx>
            <c:strRef>
              <c:f>'Waiting times'!$B$13</c:f>
              <c:strCache>
                <c:ptCount val="1"/>
                <c:pt idx="0">
                  <c:v>Proportion seen on time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0-483F-AC60-2975FF5548AB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B-488F-93C9-0DD1865EF2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'Waiting times'!$C$11:$K$11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'Waiting times'!$C$13:$K$13</c:f>
              <c:numCache>
                <c:formatCode>0%</c:formatCode>
                <c:ptCount val="9"/>
                <c:pt idx="0">
                  <c:v>0.7</c:v>
                </c:pt>
                <c:pt idx="1">
                  <c:v>0.68</c:v>
                </c:pt>
                <c:pt idx="2">
                  <c:v>0.65</c:v>
                </c:pt>
                <c:pt idx="3">
                  <c:v>0.64</c:v>
                </c:pt>
                <c:pt idx="4">
                  <c:v>0.64</c:v>
                </c:pt>
                <c:pt idx="5">
                  <c:v>0.63</c:v>
                </c:pt>
                <c:pt idx="6">
                  <c:v>0.66</c:v>
                </c:pt>
                <c:pt idx="7">
                  <c:v>0.57999999999999996</c:v>
                </c:pt>
                <c:pt idx="8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0-483F-AC60-2975FF554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183231"/>
        <c:axId val="1087177407"/>
      </c:lineChart>
      <c:catAx>
        <c:axId val="1013600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600463"/>
        <c:crosses val="autoZero"/>
        <c:auto val="1"/>
        <c:lblAlgn val="ctr"/>
        <c:lblOffset val="100"/>
        <c:noMultiLvlLbl val="0"/>
      </c:catAx>
      <c:valAx>
        <c:axId val="10136004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Median</a:t>
                </a:r>
                <a:r>
                  <a:rPr lang="en-AU" baseline="0"/>
                  <a:t> waiting time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3600047"/>
        <c:crosses val="autoZero"/>
        <c:crossBetween val="between"/>
      </c:valAx>
      <c:valAx>
        <c:axId val="108717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Proportion</a:t>
                </a:r>
                <a:r>
                  <a:rPr lang="en-AU" baseline="0"/>
                  <a:t> seen on time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183231"/>
        <c:crosses val="max"/>
        <c:crossBetween val="between"/>
      </c:valAx>
      <c:catAx>
        <c:axId val="1087183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7177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Police / correctional vehicles - WA Public ED total ramp-up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'Waiting times'!$O$14</c:f>
              <c:strCache>
                <c:ptCount val="1"/>
                <c:pt idx="0">
                  <c:v>Police / correctional vehicles - WA Public ED total ramping hours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'Waiting times'!$N$15:$N$23</c:f>
              <c:strCache>
                <c:ptCount val="9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</c:strCache>
            </c:strRef>
          </c:cat>
          <c:val>
            <c:numRef>
              <c:f>'Waiting times'!$O$15:$O$23</c:f>
              <c:numCache>
                <c:formatCode>#,##0</c:formatCode>
                <c:ptCount val="9"/>
                <c:pt idx="0">
                  <c:v>3072</c:v>
                </c:pt>
                <c:pt idx="1">
                  <c:v>3728.75</c:v>
                </c:pt>
                <c:pt idx="2">
                  <c:v>4427.55</c:v>
                </c:pt>
                <c:pt idx="3">
                  <c:v>4731.5333333333338</c:v>
                </c:pt>
                <c:pt idx="4">
                  <c:v>4701.2</c:v>
                </c:pt>
                <c:pt idx="5">
                  <c:v>5361.0666666666666</c:v>
                </c:pt>
                <c:pt idx="6">
                  <c:v>4473.333333333333</c:v>
                </c:pt>
                <c:pt idx="7">
                  <c:v>5404.85</c:v>
                </c:pt>
                <c:pt idx="8">
                  <c:v>6160.666666666667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5-4AB8-98BE-7A55447A02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1506640"/>
        <c:axId val="1191922720"/>
      </c:barChart>
      <c:catAx>
        <c:axId val="117150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922720"/>
        <c:crosses val="autoZero"/>
        <c:auto val="1"/>
        <c:lblAlgn val="ctr"/>
        <c:lblOffset val="100"/>
        <c:noMultiLvlLbl val="0"/>
      </c:catAx>
      <c:valAx>
        <c:axId val="119192272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150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WA</a:t>
            </a:r>
            <a:r>
              <a:rPr lang="en-AU" baseline="0"/>
              <a:t> Public ED presentations - % Mental health</a:t>
            </a:r>
            <a:endParaRPr lang="en-AU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'Mental Health'!$B$1</c:f>
              <c:strCache>
                <c:ptCount val="1"/>
                <c:pt idx="0">
                  <c:v>Police / correctional vehicles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0" tIns="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'Mental Health'!$A$2:$A$6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'Mental Health'!$B$2:$B$6</c:f>
              <c:numCache>
                <c:formatCode>0.0%</c:formatCode>
                <c:ptCount val="5"/>
                <c:pt idx="0">
                  <c:v>0.40100000000000002</c:v>
                </c:pt>
                <c:pt idx="1">
                  <c:v>0.42599999999999999</c:v>
                </c:pt>
                <c:pt idx="2">
                  <c:v>0.38900000000000001</c:v>
                </c:pt>
                <c:pt idx="3">
                  <c:v>0.38300000000000001</c:v>
                </c:pt>
                <c:pt idx="4">
                  <c:v>0.373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3-4C56-9E39-AD39BEE90D79}"/>
            </c:ext>
          </c:extLst>
        </c:ser>
        <c:ser>
          <c:idx val="1"/>
          <c:order val="1"/>
          <c:tx>
            <c:strRef>
              <c:f>'Mental Health'!$C$1</c:f>
              <c:strCache>
                <c:ptCount val="1"/>
                <c:pt idx="0">
                  <c:v>Ambulance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0" tIns="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'Mental Health'!$A$2:$A$6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'Mental Health'!$C$2:$C$6</c:f>
              <c:numCache>
                <c:formatCode>0.0%</c:formatCode>
                <c:ptCount val="5"/>
                <c:pt idx="0">
                  <c:v>6.9843395642368453E-2</c:v>
                </c:pt>
                <c:pt idx="1">
                  <c:v>7.6405055885328421E-2</c:v>
                </c:pt>
                <c:pt idx="2">
                  <c:v>7.4076721729758266E-2</c:v>
                </c:pt>
                <c:pt idx="3">
                  <c:v>7.7345974684377733E-2</c:v>
                </c:pt>
                <c:pt idx="4">
                  <c:v>8.0387800444354673E-2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3-4C56-9E39-AD39BEE90D79}"/>
            </c:ext>
          </c:extLst>
        </c:ser>
        <c:ser>
          <c:idx val="2"/>
          <c:order val="2"/>
          <c:tx>
            <c:strRef>
              <c:f>'Mental Health'!$D$1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0" tIns="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'Mental Health'!$A$2:$A$6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'Mental Health'!$D$2:$D$6</c:f>
              <c:numCache>
                <c:formatCode>0.0%</c:formatCode>
                <c:ptCount val="5"/>
                <c:pt idx="0">
                  <c:v>2.4443551072696124E-2</c:v>
                </c:pt>
                <c:pt idx="1">
                  <c:v>2.7548217442416104E-2</c:v>
                </c:pt>
                <c:pt idx="2">
                  <c:v>2.4923812526271544E-2</c:v>
                </c:pt>
                <c:pt idx="3">
                  <c:v>2.6716779588266296E-2</c:v>
                </c:pt>
                <c:pt idx="4">
                  <c:v>2.4463817456989619E-2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1-4A8C-AE31-2EE9F64C23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3369936"/>
        <c:axId val="1031297584"/>
      </c:barChart>
      <c:catAx>
        <c:axId val="50336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1297584"/>
        <c:crosses val="autoZero"/>
        <c:auto val="1"/>
        <c:lblAlgn val="ctr"/>
        <c:lblOffset val="100"/>
        <c:noMultiLvlLbl val="0"/>
      </c:catAx>
      <c:valAx>
        <c:axId val="1031297584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6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18</xdr:row>
      <xdr:rowOff>33337</xdr:rowOff>
    </xdr:from>
    <xdr:to>
      <xdr:col>12</xdr:col>
      <xdr:colOff>333375</xdr:colOff>
      <xdr:row>32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22BEB9-B098-A26C-C347-660B87DCB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33</xdr:row>
      <xdr:rowOff>42862</xdr:rowOff>
    </xdr:from>
    <xdr:to>
      <xdr:col>24</xdr:col>
      <xdr:colOff>323850</xdr:colOff>
      <xdr:row>47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3BFFE-7532-527B-F2AF-F731C2F00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1</xdr:row>
      <xdr:rowOff>157162</xdr:rowOff>
    </xdr:from>
    <xdr:to>
      <xdr:col>24</xdr:col>
      <xdr:colOff>323850</xdr:colOff>
      <xdr:row>16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A2380C-F9C6-2C96-FEFC-6A92C28ED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581025</xdr:colOff>
      <xdr:row>2</xdr:row>
      <xdr:rowOff>4762</xdr:rowOff>
    </xdr:from>
    <xdr:to>
      <xdr:col>10</xdr:col>
      <xdr:colOff>276225</xdr:colOff>
      <xdr:row>16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1315C9-4F68-2BEE-BC16-0D0FF3C36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22</xdr:row>
      <xdr:rowOff>4762</xdr:rowOff>
    </xdr:from>
    <xdr:to>
      <xdr:col>11</xdr:col>
      <xdr:colOff>342900</xdr:colOff>
      <xdr:row>36</xdr:row>
      <xdr:rowOff>80962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888FCC-68FA-09A6-95AC-5403048DC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600075</xdr:colOff>
      <xdr:row>1</xdr:row>
      <xdr:rowOff>33337</xdr:rowOff>
    </xdr:from>
    <xdr:to>
      <xdr:col>24</xdr:col>
      <xdr:colOff>295275</xdr:colOff>
      <xdr:row>15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8FF71C-3D65-19CB-6F8C-F4D50F292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15</xdr:row>
      <xdr:rowOff>9525</xdr:rowOff>
    </xdr:from>
    <xdr:to>
      <xdr:col>9</xdr:col>
      <xdr:colOff>409575</xdr:colOff>
      <xdr:row>29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6381A-0FE9-B9B6-F624-ABC21031A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47625</xdr:colOff>
      <xdr:row>15</xdr:row>
      <xdr:rowOff>23812</xdr:rowOff>
    </xdr:from>
    <xdr:to>
      <xdr:col>23</xdr:col>
      <xdr:colOff>352425</xdr:colOff>
      <xdr:row>29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76BDFB5-A6A3-15E6-7BC6-FA0A5AC93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176212</xdr:rowOff>
    </xdr:from>
    <xdr:to>
      <xdr:col>12</xdr:col>
      <xdr:colOff>323850</xdr:colOff>
      <xdr:row>15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DB1BC6-A7FC-16FF-B968-D357CD45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P Theme">
  <a:themeElements>
    <a:clrScheme name="MP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FF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B15C-A302-4043-916E-AE35413E4EF0}">
  <dimension ref="A1:K26"/>
  <sheetViews>
    <sheetView showGridLines="0" tabSelected="1" workbookViewId="0">
      <selection activeCell="B14" sqref="B14"/>
    </sheetView>
  </sheetViews>
  <sheetFormatPr defaultRowHeight="15" x14ac:dyDescent="0.25"/>
  <cols>
    <col min="2" max="2" width="50.7109375" bestFit="1" customWidth="1"/>
  </cols>
  <sheetData>
    <row r="1" spans="1:11" x14ac:dyDescent="0.25">
      <c r="A1" s="1" t="s">
        <v>42</v>
      </c>
      <c r="B1" s="1" t="s">
        <v>43</v>
      </c>
      <c r="C1" s="19" t="s">
        <v>44</v>
      </c>
      <c r="D1" s="19" t="s">
        <v>45</v>
      </c>
      <c r="E1" s="19" t="s">
        <v>46</v>
      </c>
      <c r="F1" s="20" t="s">
        <v>40</v>
      </c>
      <c r="G1" s="19" t="s">
        <v>47</v>
      </c>
      <c r="H1" s="19" t="s">
        <v>48</v>
      </c>
      <c r="I1" s="19" t="s">
        <v>49</v>
      </c>
      <c r="J1" s="19" t="s">
        <v>50</v>
      </c>
      <c r="K1" s="19" t="s">
        <v>51</v>
      </c>
    </row>
    <row r="2" spans="1:11" x14ac:dyDescent="0.25">
      <c r="A2" s="21" t="s">
        <v>52</v>
      </c>
      <c r="B2" s="22" t="s">
        <v>53</v>
      </c>
      <c r="C2" s="2">
        <v>678872</v>
      </c>
      <c r="D2" s="2">
        <v>510496</v>
      </c>
      <c r="E2" s="2">
        <v>599405</v>
      </c>
      <c r="F2" s="23">
        <v>188087</v>
      </c>
      <c r="G2" s="2">
        <v>170883</v>
      </c>
      <c r="H2" s="2">
        <v>54183</v>
      </c>
      <c r="I2" s="2">
        <v>32975</v>
      </c>
      <c r="J2" s="2">
        <v>29163</v>
      </c>
      <c r="K2" s="2">
        <v>2264064</v>
      </c>
    </row>
    <row r="3" spans="1:11" x14ac:dyDescent="0.25">
      <c r="A3" s="21" t="s">
        <v>52</v>
      </c>
      <c r="B3" s="22" t="s">
        <v>54</v>
      </c>
      <c r="C3" s="2">
        <v>15113</v>
      </c>
      <c r="D3" s="2">
        <v>9264</v>
      </c>
      <c r="E3" s="2">
        <v>16646</v>
      </c>
      <c r="F3" s="23">
        <v>9241</v>
      </c>
      <c r="G3" s="2">
        <v>6435</v>
      </c>
      <c r="H3" s="2">
        <v>1390</v>
      </c>
      <c r="I3" s="2">
        <v>745</v>
      </c>
      <c r="J3" s="2">
        <v>2936</v>
      </c>
      <c r="K3" s="2">
        <v>61770</v>
      </c>
    </row>
    <row r="4" spans="1:11" x14ac:dyDescent="0.25">
      <c r="A4" s="21" t="s">
        <v>52</v>
      </c>
      <c r="B4" s="22" t="s">
        <v>55</v>
      </c>
      <c r="C4" s="2">
        <v>2317999</v>
      </c>
      <c r="D4" s="2">
        <v>1336552</v>
      </c>
      <c r="E4" s="2">
        <v>1251809</v>
      </c>
      <c r="F4" s="23">
        <v>794039</v>
      </c>
      <c r="G4" s="2">
        <v>395518</v>
      </c>
      <c r="H4" s="2">
        <v>117701</v>
      </c>
      <c r="I4" s="2">
        <v>109973</v>
      </c>
      <c r="J4" s="2">
        <v>139237</v>
      </c>
      <c r="K4" s="2">
        <v>6462828</v>
      </c>
    </row>
    <row r="5" spans="1:11" x14ac:dyDescent="0.25">
      <c r="A5" s="21" t="s">
        <v>52</v>
      </c>
      <c r="B5" t="s">
        <v>3</v>
      </c>
      <c r="C5" s="2">
        <v>3012992</v>
      </c>
      <c r="D5" s="2">
        <v>1856312</v>
      </c>
      <c r="E5" s="2">
        <v>1867860</v>
      </c>
      <c r="F5" s="23">
        <v>991522</v>
      </c>
      <c r="G5" s="2">
        <v>572886</v>
      </c>
      <c r="H5" s="2">
        <v>173276</v>
      </c>
      <c r="I5" s="2">
        <v>143693</v>
      </c>
      <c r="J5" s="2">
        <v>171336</v>
      </c>
      <c r="K5" s="2">
        <v>8789877</v>
      </c>
    </row>
    <row r="6" spans="1:11" x14ac:dyDescent="0.25">
      <c r="A6" s="21" t="s">
        <v>56</v>
      </c>
      <c r="B6" s="22" t="s">
        <v>56</v>
      </c>
      <c r="F6" s="6"/>
    </row>
    <row r="7" spans="1:11" x14ac:dyDescent="0.25">
      <c r="A7" t="s">
        <v>57</v>
      </c>
      <c r="B7" s="22" t="s">
        <v>53</v>
      </c>
      <c r="C7" s="24">
        <f>(C2/C5)*100</f>
        <v>22.531490292705723</v>
      </c>
      <c r="D7" s="24">
        <f t="shared" ref="D7:K7" si="0">(D2/D5)*100</f>
        <v>27.500549476596607</v>
      </c>
      <c r="E7" s="24">
        <f t="shared" si="0"/>
        <v>32.090467165633399</v>
      </c>
      <c r="F7" s="25">
        <f t="shared" si="0"/>
        <v>18.96952362126105</v>
      </c>
      <c r="G7" s="24">
        <f t="shared" si="0"/>
        <v>29.828447544537656</v>
      </c>
      <c r="H7" s="24">
        <f t="shared" si="0"/>
        <v>31.269766153419976</v>
      </c>
      <c r="I7" s="24">
        <f t="shared" si="0"/>
        <v>22.948229906815225</v>
      </c>
      <c r="J7" s="24">
        <f t="shared" si="0"/>
        <v>17.020941308306487</v>
      </c>
      <c r="K7" s="24">
        <f t="shared" si="0"/>
        <v>25.757630055574154</v>
      </c>
    </row>
    <row r="8" spans="1:11" x14ac:dyDescent="0.25">
      <c r="A8" t="s">
        <v>57</v>
      </c>
      <c r="B8" s="22" t="s">
        <v>54</v>
      </c>
      <c r="C8" s="8">
        <f>(C3/C5)*100</f>
        <v>0.50159442839542889</v>
      </c>
      <c r="D8" s="8">
        <f t="shared" ref="D8:K8" si="1">(D3/D5)*100</f>
        <v>0.49905403832976358</v>
      </c>
      <c r="E8" s="8">
        <f t="shared" si="1"/>
        <v>0.89118028117739012</v>
      </c>
      <c r="F8" s="26">
        <f t="shared" si="1"/>
        <v>0.93200150879153465</v>
      </c>
      <c r="G8" s="8">
        <f t="shared" si="1"/>
        <v>1.1232601250510572</v>
      </c>
      <c r="H8" s="8">
        <f t="shared" si="1"/>
        <v>0.80218841616842496</v>
      </c>
      <c r="I8" s="8">
        <f t="shared" si="1"/>
        <v>0.51846645278475634</v>
      </c>
      <c r="J8" s="8">
        <f t="shared" si="1"/>
        <v>1.7135920063500958</v>
      </c>
      <c r="K8" s="8">
        <f t="shared" si="1"/>
        <v>0.70274020899268552</v>
      </c>
    </row>
    <row r="9" spans="1:11" x14ac:dyDescent="0.25">
      <c r="A9" t="s">
        <v>57</v>
      </c>
      <c r="B9" s="22" t="s">
        <v>55</v>
      </c>
      <c r="C9" s="24">
        <f>(C4/C5)*100</f>
        <v>76.933460161859045</v>
      </c>
      <c r="D9" s="24">
        <f t="shared" ref="D9:K9" si="2">(D4/D5)*100</f>
        <v>72.000396485073622</v>
      </c>
      <c r="E9" s="24">
        <f t="shared" si="2"/>
        <v>67.018352553189203</v>
      </c>
      <c r="F9" s="25">
        <f t="shared" si="2"/>
        <v>80.082842337335933</v>
      </c>
      <c r="G9" s="24">
        <f t="shared" si="2"/>
        <v>69.039564590511901</v>
      </c>
      <c r="H9" s="24">
        <f t="shared" si="2"/>
        <v>67.926891202474664</v>
      </c>
      <c r="I9" s="24">
        <f t="shared" si="2"/>
        <v>76.533303640400021</v>
      </c>
      <c r="J9" s="24">
        <f t="shared" si="2"/>
        <v>81.265466685343426</v>
      </c>
      <c r="K9" s="24">
        <f t="shared" si="2"/>
        <v>73.525807016412173</v>
      </c>
    </row>
    <row r="10" spans="1:11" x14ac:dyDescent="0.25">
      <c r="A10" t="s">
        <v>57</v>
      </c>
      <c r="B10" t="s">
        <v>3</v>
      </c>
      <c r="C10" s="24">
        <v>100</v>
      </c>
      <c r="D10" s="24">
        <v>100</v>
      </c>
      <c r="E10" s="24">
        <v>100</v>
      </c>
      <c r="F10" s="25">
        <v>100</v>
      </c>
      <c r="G10" s="24">
        <v>100</v>
      </c>
      <c r="H10" s="24">
        <v>100</v>
      </c>
      <c r="I10" s="24">
        <v>100</v>
      </c>
      <c r="J10" s="24">
        <v>100</v>
      </c>
      <c r="K10" s="24">
        <v>100</v>
      </c>
    </row>
    <row r="13" spans="1:11" x14ac:dyDescent="0.25">
      <c r="C13" s="8">
        <v>0.50159442839542889</v>
      </c>
      <c r="D13" s="8">
        <v>0.49905403832976358</v>
      </c>
      <c r="E13" s="8">
        <v>0.89118028117739012</v>
      </c>
      <c r="F13" s="8">
        <v>0.93200150879153465</v>
      </c>
      <c r="G13" s="8">
        <v>1.1232601250510572</v>
      </c>
      <c r="H13" s="8">
        <v>0.80218841616842496</v>
      </c>
      <c r="I13" s="8">
        <v>0.51846645278475634</v>
      </c>
      <c r="J13" s="8">
        <v>1.7135920063500958</v>
      </c>
      <c r="K13" s="8">
        <v>0.70274020899268552</v>
      </c>
    </row>
    <row r="17" spans="3:4" x14ac:dyDescent="0.25">
      <c r="D17" s="27" t="s">
        <v>58</v>
      </c>
    </row>
    <row r="18" spans="3:4" x14ac:dyDescent="0.25">
      <c r="C18" t="s">
        <v>50</v>
      </c>
      <c r="D18" s="8">
        <v>1.7135920063500958</v>
      </c>
    </row>
    <row r="19" spans="3:4" x14ac:dyDescent="0.25">
      <c r="C19" t="s">
        <v>47</v>
      </c>
      <c r="D19" s="8">
        <v>1.1232601250510572</v>
      </c>
    </row>
    <row r="20" spans="3:4" x14ac:dyDescent="0.25">
      <c r="C20" t="s">
        <v>40</v>
      </c>
      <c r="D20" s="8">
        <v>0.93200150879153465</v>
      </c>
    </row>
    <row r="21" spans="3:4" x14ac:dyDescent="0.25">
      <c r="C21" t="s">
        <v>46</v>
      </c>
      <c r="D21" s="8">
        <v>0.89118028117739012</v>
      </c>
    </row>
    <row r="22" spans="3:4" x14ac:dyDescent="0.25">
      <c r="C22" t="s">
        <v>48</v>
      </c>
      <c r="D22" s="8">
        <v>0.80218841616842496</v>
      </c>
    </row>
    <row r="23" spans="3:4" x14ac:dyDescent="0.25">
      <c r="C23" t="s">
        <v>49</v>
      </c>
      <c r="D23" s="8">
        <v>0.51846645278475634</v>
      </c>
    </row>
    <row r="24" spans="3:4" x14ac:dyDescent="0.25">
      <c r="C24" t="s">
        <v>44</v>
      </c>
      <c r="D24" s="8">
        <v>0.50159442839542889</v>
      </c>
    </row>
    <row r="25" spans="3:4" x14ac:dyDescent="0.25">
      <c r="C25" t="s">
        <v>45</v>
      </c>
      <c r="D25" s="8">
        <v>0.49905403832976358</v>
      </c>
    </row>
    <row r="26" spans="3:4" x14ac:dyDescent="0.25">
      <c r="D26" s="8"/>
    </row>
  </sheetData>
  <sortState xmlns:xlrd2="http://schemas.microsoft.com/office/spreadsheetml/2017/richdata2" ref="C18:D25">
    <sortCondition descending="1" ref="D17:D2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788A-2B7B-40FA-8AE4-4A223A3D8380}">
  <dimension ref="A1:X41"/>
  <sheetViews>
    <sheetView showGridLines="0" workbookViewId="0">
      <selection activeCell="A16" sqref="A16"/>
    </sheetView>
  </sheetViews>
  <sheetFormatPr defaultRowHeight="15" x14ac:dyDescent="0.25"/>
  <sheetData>
    <row r="1" spans="1:24" x14ac:dyDescent="0.25">
      <c r="A1" s="1" t="s">
        <v>60</v>
      </c>
      <c r="B1" s="19" t="s">
        <v>44</v>
      </c>
      <c r="C1" s="19" t="s">
        <v>45</v>
      </c>
      <c r="D1" s="19" t="s">
        <v>46</v>
      </c>
      <c r="E1" s="20" t="s">
        <v>40</v>
      </c>
      <c r="F1" s="19" t="s">
        <v>47</v>
      </c>
      <c r="G1" s="19" t="s">
        <v>48</v>
      </c>
      <c r="H1" s="19" t="s">
        <v>49</v>
      </c>
      <c r="I1" s="19" t="s">
        <v>50</v>
      </c>
      <c r="J1" s="19" t="s">
        <v>51</v>
      </c>
      <c r="O1" s="1" t="s">
        <v>59</v>
      </c>
      <c r="P1" s="19" t="s">
        <v>44</v>
      </c>
      <c r="Q1" s="19" t="s">
        <v>45</v>
      </c>
      <c r="R1" s="19" t="s">
        <v>46</v>
      </c>
      <c r="S1" s="20" t="s">
        <v>40</v>
      </c>
      <c r="T1" s="19" t="s">
        <v>47</v>
      </c>
      <c r="U1" s="19" t="s">
        <v>48</v>
      </c>
      <c r="V1" s="19" t="s">
        <v>49</v>
      </c>
      <c r="W1" s="19" t="s">
        <v>50</v>
      </c>
      <c r="X1" s="19" t="s">
        <v>51</v>
      </c>
    </row>
    <row r="2" spans="1:24" x14ac:dyDescent="0.25">
      <c r="A2" t="s">
        <v>4</v>
      </c>
      <c r="B2" s="2">
        <v>2646415</v>
      </c>
      <c r="C2" s="2">
        <v>1572787</v>
      </c>
      <c r="D2" s="2">
        <v>1351573</v>
      </c>
      <c r="E2" s="23">
        <v>742615</v>
      </c>
      <c r="F2" s="2">
        <v>463171</v>
      </c>
      <c r="G2" s="2">
        <v>148278</v>
      </c>
      <c r="H2" s="2">
        <v>125888</v>
      </c>
      <c r="I2" s="2">
        <v>145176</v>
      </c>
      <c r="J2" s="2">
        <v>7195903</v>
      </c>
      <c r="O2" t="s">
        <v>4</v>
      </c>
      <c r="P2">
        <v>180</v>
      </c>
      <c r="Q2">
        <v>40</v>
      </c>
      <c r="R2">
        <v>27</v>
      </c>
      <c r="S2" s="6">
        <v>17</v>
      </c>
      <c r="T2">
        <v>14</v>
      </c>
      <c r="U2">
        <v>4</v>
      </c>
      <c r="V2">
        <v>2</v>
      </c>
      <c r="W2">
        <v>5</v>
      </c>
      <c r="X2">
        <v>289</v>
      </c>
    </row>
    <row r="3" spans="1:24" x14ac:dyDescent="0.25">
      <c r="A3" t="s">
        <v>5</v>
      </c>
      <c r="B3" s="2">
        <v>2681466</v>
      </c>
      <c r="C3" s="2">
        <v>1610623</v>
      </c>
      <c r="D3" s="2">
        <v>1378883</v>
      </c>
      <c r="E3" s="23">
        <v>803821</v>
      </c>
      <c r="F3" s="2">
        <v>469368</v>
      </c>
      <c r="G3" s="2">
        <v>150076</v>
      </c>
      <c r="H3" s="2">
        <v>129961</v>
      </c>
      <c r="I3" s="2">
        <v>142244</v>
      </c>
      <c r="J3" s="2">
        <v>7366442</v>
      </c>
      <c r="O3" t="s">
        <v>5</v>
      </c>
      <c r="P3">
        <v>178</v>
      </c>
      <c r="Q3">
        <v>40</v>
      </c>
      <c r="R3">
        <v>28</v>
      </c>
      <c r="S3" s="6">
        <v>19</v>
      </c>
      <c r="T3">
        <v>14</v>
      </c>
      <c r="U3">
        <v>4</v>
      </c>
      <c r="V3">
        <v>2</v>
      </c>
      <c r="W3">
        <v>5</v>
      </c>
      <c r="X3">
        <v>290</v>
      </c>
    </row>
    <row r="4" spans="1:24" x14ac:dyDescent="0.25">
      <c r="A4" t="s">
        <v>6</v>
      </c>
      <c r="B4" s="2">
        <v>2733520</v>
      </c>
      <c r="C4" s="2">
        <v>1679886</v>
      </c>
      <c r="D4" s="2">
        <v>1439143</v>
      </c>
      <c r="E4" s="23">
        <v>829431</v>
      </c>
      <c r="F4" s="2">
        <v>481889</v>
      </c>
      <c r="G4" s="2">
        <v>153541</v>
      </c>
      <c r="H4" s="2">
        <v>135348</v>
      </c>
      <c r="I4" s="2">
        <v>148459</v>
      </c>
      <c r="J4" s="2">
        <v>7601217</v>
      </c>
      <c r="O4" t="s">
        <v>6</v>
      </c>
      <c r="P4">
        <v>177</v>
      </c>
      <c r="Q4">
        <v>40</v>
      </c>
      <c r="R4">
        <v>26</v>
      </c>
      <c r="S4" s="6">
        <v>19</v>
      </c>
      <c r="T4">
        <v>14</v>
      </c>
      <c r="U4">
        <v>4</v>
      </c>
      <c r="V4">
        <v>2</v>
      </c>
      <c r="W4">
        <v>5</v>
      </c>
      <c r="X4">
        <v>287</v>
      </c>
    </row>
    <row r="5" spans="1:24" x14ac:dyDescent="0.25">
      <c r="A5" t="s">
        <v>7</v>
      </c>
      <c r="B5" s="2">
        <v>2784545</v>
      </c>
      <c r="C5" s="2">
        <v>1731040</v>
      </c>
      <c r="D5" s="2">
        <v>1457083</v>
      </c>
      <c r="E5" s="23">
        <v>835551</v>
      </c>
      <c r="F5" s="2">
        <v>493268</v>
      </c>
      <c r="G5" s="2">
        <v>156323</v>
      </c>
      <c r="H5" s="2">
        <v>143860</v>
      </c>
      <c r="I5" s="2">
        <v>153936</v>
      </c>
      <c r="J5" s="2">
        <v>7755606</v>
      </c>
      <c r="O5" t="s">
        <v>7</v>
      </c>
      <c r="P5">
        <v>177</v>
      </c>
      <c r="Q5">
        <v>40</v>
      </c>
      <c r="R5">
        <v>27</v>
      </c>
      <c r="S5" s="6">
        <v>18</v>
      </c>
      <c r="T5">
        <v>14</v>
      </c>
      <c r="U5">
        <v>4</v>
      </c>
      <c r="V5">
        <v>2</v>
      </c>
      <c r="W5">
        <v>5</v>
      </c>
      <c r="X5">
        <v>287</v>
      </c>
    </row>
    <row r="6" spans="1:24" x14ac:dyDescent="0.25">
      <c r="A6" t="s">
        <v>8</v>
      </c>
      <c r="B6" s="2">
        <v>2880287</v>
      </c>
      <c r="C6" s="2">
        <v>1792906</v>
      </c>
      <c r="D6" s="2">
        <v>1512118</v>
      </c>
      <c r="E6" s="23">
        <v>856707</v>
      </c>
      <c r="F6" s="2">
        <v>506494</v>
      </c>
      <c r="G6" s="2">
        <v>162441</v>
      </c>
      <c r="H6" s="2">
        <v>147778</v>
      </c>
      <c r="I6" s="2">
        <v>158761</v>
      </c>
      <c r="J6" s="2">
        <v>8017492</v>
      </c>
      <c r="O6" t="s">
        <v>8</v>
      </c>
      <c r="P6">
        <v>176</v>
      </c>
      <c r="Q6">
        <v>40</v>
      </c>
      <c r="R6">
        <v>26</v>
      </c>
      <c r="S6" s="6">
        <v>19</v>
      </c>
      <c r="T6">
        <v>14</v>
      </c>
      <c r="U6">
        <v>4</v>
      </c>
      <c r="V6">
        <v>2</v>
      </c>
      <c r="W6">
        <v>5</v>
      </c>
      <c r="X6">
        <v>286</v>
      </c>
    </row>
    <row r="7" spans="1:24" x14ac:dyDescent="0.25">
      <c r="A7" t="s">
        <v>1</v>
      </c>
      <c r="B7" s="2">
        <v>2976532</v>
      </c>
      <c r="C7" s="2">
        <v>1858983</v>
      </c>
      <c r="D7" s="2">
        <v>1561825</v>
      </c>
      <c r="E7" s="23">
        <v>954981</v>
      </c>
      <c r="F7" s="2">
        <v>519607</v>
      </c>
      <c r="G7" s="2">
        <v>165994</v>
      </c>
      <c r="H7" s="2">
        <v>149273</v>
      </c>
      <c r="I7" s="2">
        <v>164997</v>
      </c>
      <c r="J7" s="2">
        <v>8352192</v>
      </c>
      <c r="O7" t="s">
        <v>1</v>
      </c>
      <c r="P7">
        <v>177</v>
      </c>
      <c r="Q7">
        <v>40</v>
      </c>
      <c r="R7">
        <v>26</v>
      </c>
      <c r="S7" s="6">
        <v>25</v>
      </c>
      <c r="T7">
        <v>14</v>
      </c>
      <c r="U7">
        <v>4</v>
      </c>
      <c r="V7">
        <v>2</v>
      </c>
      <c r="W7">
        <v>6</v>
      </c>
      <c r="X7">
        <v>294</v>
      </c>
    </row>
    <row r="8" spans="1:24" x14ac:dyDescent="0.25">
      <c r="A8" t="s">
        <v>0</v>
      </c>
      <c r="B8" s="2">
        <v>2920188</v>
      </c>
      <c r="C8" s="2">
        <v>1785135</v>
      </c>
      <c r="D8" s="2">
        <v>1606395</v>
      </c>
      <c r="E8" s="23">
        <v>929507</v>
      </c>
      <c r="F8" s="2">
        <v>535453</v>
      </c>
      <c r="G8" s="2">
        <v>153738</v>
      </c>
      <c r="H8" s="2">
        <v>141020</v>
      </c>
      <c r="I8" s="2">
        <v>164723</v>
      </c>
      <c r="J8" s="2">
        <v>8236159</v>
      </c>
      <c r="O8" t="s">
        <v>0</v>
      </c>
      <c r="P8">
        <v>173</v>
      </c>
      <c r="Q8">
        <v>40</v>
      </c>
      <c r="R8">
        <v>26</v>
      </c>
      <c r="S8" s="6">
        <v>24</v>
      </c>
      <c r="T8">
        <v>17</v>
      </c>
      <c r="U8">
        <v>4</v>
      </c>
      <c r="V8">
        <v>2</v>
      </c>
      <c r="W8">
        <v>6</v>
      </c>
      <c r="X8">
        <v>292</v>
      </c>
    </row>
    <row r="9" spans="1:24" x14ac:dyDescent="0.25">
      <c r="A9" t="s">
        <v>2</v>
      </c>
      <c r="B9" s="2">
        <v>3068572</v>
      </c>
      <c r="C9" s="2">
        <v>1772359</v>
      </c>
      <c r="D9" s="2">
        <v>1887381</v>
      </c>
      <c r="E9" s="23">
        <v>997816</v>
      </c>
      <c r="F9" s="2">
        <v>580575</v>
      </c>
      <c r="G9" s="2">
        <v>170287</v>
      </c>
      <c r="H9" s="2">
        <v>153713</v>
      </c>
      <c r="I9" s="2">
        <v>177654</v>
      </c>
      <c r="J9" s="2">
        <v>8808357</v>
      </c>
      <c r="O9" t="s">
        <v>2</v>
      </c>
      <c r="P9">
        <v>172</v>
      </c>
      <c r="Q9">
        <v>40</v>
      </c>
      <c r="R9">
        <v>26</v>
      </c>
      <c r="S9" s="6">
        <v>24</v>
      </c>
      <c r="T9">
        <v>17</v>
      </c>
      <c r="U9">
        <v>4</v>
      </c>
      <c r="V9">
        <v>2</v>
      </c>
      <c r="W9">
        <v>6</v>
      </c>
      <c r="X9">
        <v>291</v>
      </c>
    </row>
    <row r="10" spans="1:24" x14ac:dyDescent="0.25">
      <c r="A10" t="s">
        <v>20</v>
      </c>
      <c r="B10" s="2">
        <v>3012992</v>
      </c>
      <c r="C10" s="2">
        <v>1856312</v>
      </c>
      <c r="D10" s="2">
        <v>1867860</v>
      </c>
      <c r="E10" s="23">
        <v>991522</v>
      </c>
      <c r="F10" s="2">
        <v>572886</v>
      </c>
      <c r="G10" s="2">
        <v>173276</v>
      </c>
      <c r="H10" s="2">
        <v>143693</v>
      </c>
      <c r="I10" s="2">
        <v>171336</v>
      </c>
      <c r="J10" s="2">
        <v>8789877</v>
      </c>
      <c r="O10" t="s">
        <v>20</v>
      </c>
      <c r="P10">
        <v>173</v>
      </c>
      <c r="Q10">
        <v>40</v>
      </c>
      <c r="R10">
        <v>26</v>
      </c>
      <c r="S10" s="6">
        <v>24</v>
      </c>
      <c r="T10">
        <v>18</v>
      </c>
      <c r="U10">
        <v>4</v>
      </c>
      <c r="V10">
        <v>2</v>
      </c>
      <c r="W10">
        <v>6</v>
      </c>
      <c r="X10">
        <v>293</v>
      </c>
    </row>
    <row r="12" spans="1:24" x14ac:dyDescent="0.25">
      <c r="B12" s="4">
        <f>(B10-B2)/B2</f>
        <v>0.13851833518174586</v>
      </c>
      <c r="C12" s="4">
        <f t="shared" ref="C12:J12" si="0">(C10-C2)/C2</f>
        <v>0.18026916550047781</v>
      </c>
      <c r="D12" s="4">
        <f t="shared" si="0"/>
        <v>0.38198972604513409</v>
      </c>
      <c r="E12" s="4">
        <f t="shared" si="0"/>
        <v>0.33517636998983324</v>
      </c>
      <c r="F12" s="4">
        <f t="shared" si="0"/>
        <v>0.23687795652145752</v>
      </c>
      <c r="G12" s="4">
        <f t="shared" si="0"/>
        <v>0.16858873197642266</v>
      </c>
      <c r="H12" s="4">
        <f t="shared" si="0"/>
        <v>0.1414352440264362</v>
      </c>
      <c r="I12" s="4">
        <f t="shared" si="0"/>
        <v>0.18019507356587866</v>
      </c>
      <c r="J12" s="4">
        <f t="shared" si="0"/>
        <v>0.22151132387415451</v>
      </c>
    </row>
    <row r="15" spans="1:24" x14ac:dyDescent="0.25">
      <c r="O15" s="1" t="s">
        <v>63</v>
      </c>
      <c r="P15" s="19" t="s">
        <v>44</v>
      </c>
      <c r="Q15" s="19" t="s">
        <v>45</v>
      </c>
      <c r="R15" s="19" t="s">
        <v>46</v>
      </c>
      <c r="S15" s="20" t="s">
        <v>40</v>
      </c>
      <c r="T15" s="19" t="s">
        <v>47</v>
      </c>
      <c r="U15" s="19" t="s">
        <v>48</v>
      </c>
      <c r="V15" s="19" t="s">
        <v>49</v>
      </c>
      <c r="W15" s="19" t="s">
        <v>50</v>
      </c>
      <c r="X15" s="19" t="s">
        <v>51</v>
      </c>
    </row>
    <row r="16" spans="1:24" x14ac:dyDescent="0.25">
      <c r="A16" s="1" t="s">
        <v>61</v>
      </c>
      <c r="B16" s="19" t="s">
        <v>44</v>
      </c>
      <c r="C16" s="19" t="s">
        <v>45</v>
      </c>
      <c r="D16" s="19" t="s">
        <v>46</v>
      </c>
      <c r="E16" s="20" t="s">
        <v>40</v>
      </c>
      <c r="F16" s="19" t="s">
        <v>47</v>
      </c>
      <c r="G16" s="19" t="s">
        <v>48</v>
      </c>
      <c r="H16" s="19" t="s">
        <v>49</v>
      </c>
      <c r="I16" s="19" t="s">
        <v>50</v>
      </c>
      <c r="J16" s="19" t="s">
        <v>51</v>
      </c>
      <c r="O16" t="s">
        <v>4</v>
      </c>
      <c r="P16" s="24">
        <v>350.9</v>
      </c>
      <c r="Q16" s="24">
        <v>268.7</v>
      </c>
      <c r="R16" s="24">
        <v>289.8</v>
      </c>
      <c r="S16" s="6">
        <v>297.89999999999998</v>
      </c>
      <c r="T16" s="24">
        <v>273.7</v>
      </c>
      <c r="U16" s="24">
        <v>291.8</v>
      </c>
      <c r="V16" s="24">
        <v>329.4</v>
      </c>
      <c r="W16" s="24">
        <v>621.20000000000005</v>
      </c>
      <c r="X16">
        <v>307.89999999999998</v>
      </c>
    </row>
    <row r="17" spans="1:24" x14ac:dyDescent="0.25">
      <c r="A17" t="s">
        <v>4</v>
      </c>
      <c r="B17" s="2">
        <f>B2/P2</f>
        <v>14702.305555555555</v>
      </c>
      <c r="C17" s="2">
        <f t="shared" ref="C17:J25" si="1">C2/Q2</f>
        <v>39319.675000000003</v>
      </c>
      <c r="D17" s="2">
        <f t="shared" si="1"/>
        <v>50058.259259259263</v>
      </c>
      <c r="E17" s="23">
        <f t="shared" si="1"/>
        <v>43683.23529411765</v>
      </c>
      <c r="F17" s="2">
        <f t="shared" si="1"/>
        <v>33083.642857142855</v>
      </c>
      <c r="G17" s="2">
        <f t="shared" si="1"/>
        <v>37069.5</v>
      </c>
      <c r="H17" s="2">
        <f t="shared" si="1"/>
        <v>62944</v>
      </c>
      <c r="I17" s="2">
        <f t="shared" si="1"/>
        <v>29035.200000000001</v>
      </c>
      <c r="J17" s="2">
        <f t="shared" si="1"/>
        <v>24899.318339100348</v>
      </c>
      <c r="O17" t="s">
        <v>5</v>
      </c>
      <c r="P17" s="24">
        <v>350.5</v>
      </c>
      <c r="Q17" s="24">
        <v>269.3</v>
      </c>
      <c r="R17" s="24">
        <v>291.39999999999998</v>
      </c>
      <c r="S17" s="25">
        <v>319</v>
      </c>
      <c r="T17" s="24">
        <v>273.8</v>
      </c>
      <c r="U17" s="24">
        <v>294.8</v>
      </c>
      <c r="V17" s="24">
        <v>335.3</v>
      </c>
      <c r="W17" s="24">
        <v>608.70000000000005</v>
      </c>
      <c r="X17" s="24">
        <v>310.39999999999998</v>
      </c>
    </row>
    <row r="18" spans="1:24" x14ac:dyDescent="0.25">
      <c r="A18" t="s">
        <v>5</v>
      </c>
      <c r="B18" s="2">
        <f t="shared" ref="B18:B25" si="2">B3/P3</f>
        <v>15064.415730337079</v>
      </c>
      <c r="C18" s="2">
        <f t="shared" si="1"/>
        <v>40265.574999999997</v>
      </c>
      <c r="D18" s="2">
        <f t="shared" si="1"/>
        <v>49245.821428571428</v>
      </c>
      <c r="E18" s="23">
        <f t="shared" si="1"/>
        <v>42306.368421052633</v>
      </c>
      <c r="F18" s="2">
        <f t="shared" si="1"/>
        <v>33526.285714285717</v>
      </c>
      <c r="G18" s="2">
        <f t="shared" si="1"/>
        <v>37519</v>
      </c>
      <c r="H18" s="2">
        <f t="shared" si="1"/>
        <v>64980.5</v>
      </c>
      <c r="I18" s="2">
        <f t="shared" si="1"/>
        <v>28448.799999999999</v>
      </c>
      <c r="J18" s="2">
        <f t="shared" si="1"/>
        <v>25401.524137931036</v>
      </c>
      <c r="O18" t="s">
        <v>6</v>
      </c>
      <c r="P18" s="24">
        <v>352.7</v>
      </c>
      <c r="Q18" s="24">
        <v>274.8</v>
      </c>
      <c r="R18" s="24">
        <v>300.5</v>
      </c>
      <c r="S18" s="25">
        <v>326</v>
      </c>
      <c r="T18" s="24">
        <v>278.7</v>
      </c>
      <c r="U18" s="24">
        <v>300.8</v>
      </c>
      <c r="V18" s="24">
        <v>343</v>
      </c>
      <c r="W18" s="24">
        <v>628.79999999999995</v>
      </c>
      <c r="X18" s="24">
        <v>315.7</v>
      </c>
    </row>
    <row r="19" spans="1:24" x14ac:dyDescent="0.25">
      <c r="A19" t="s">
        <v>6</v>
      </c>
      <c r="B19" s="2">
        <f t="shared" si="2"/>
        <v>15443.615819209039</v>
      </c>
      <c r="C19" s="2">
        <f t="shared" si="1"/>
        <v>41997.15</v>
      </c>
      <c r="D19" s="2">
        <f t="shared" si="1"/>
        <v>55351.653846153844</v>
      </c>
      <c r="E19" s="23">
        <f t="shared" si="1"/>
        <v>43654.26315789474</v>
      </c>
      <c r="F19" s="2">
        <f t="shared" si="1"/>
        <v>34420.642857142855</v>
      </c>
      <c r="G19" s="2">
        <f t="shared" si="1"/>
        <v>38385.25</v>
      </c>
      <c r="H19" s="2">
        <f t="shared" si="1"/>
        <v>67674</v>
      </c>
      <c r="I19" s="2">
        <f t="shared" si="1"/>
        <v>29691.8</v>
      </c>
      <c r="J19" s="2">
        <f t="shared" si="1"/>
        <v>26485.076655052264</v>
      </c>
      <c r="O19" t="s">
        <v>7</v>
      </c>
      <c r="P19" s="24">
        <v>353</v>
      </c>
      <c r="Q19" s="24">
        <v>275.7</v>
      </c>
      <c r="R19" s="24">
        <v>299.60000000000002</v>
      </c>
      <c r="S19" s="25">
        <v>326.10000000000002</v>
      </c>
      <c r="T19" s="24">
        <v>282.5</v>
      </c>
      <c r="U19" s="24">
        <v>303.7</v>
      </c>
      <c r="V19" s="24">
        <v>357.7</v>
      </c>
      <c r="W19" s="24">
        <v>649.70000000000005</v>
      </c>
      <c r="X19" s="24">
        <v>316.5</v>
      </c>
    </row>
    <row r="20" spans="1:24" x14ac:dyDescent="0.25">
      <c r="A20" t="s">
        <v>7</v>
      </c>
      <c r="B20" s="2">
        <f t="shared" si="2"/>
        <v>15731.892655367232</v>
      </c>
      <c r="C20" s="2">
        <f t="shared" si="1"/>
        <v>43276</v>
      </c>
      <c r="D20" s="2">
        <f t="shared" si="1"/>
        <v>53966.037037037036</v>
      </c>
      <c r="E20" s="23">
        <f t="shared" si="1"/>
        <v>46419.5</v>
      </c>
      <c r="F20" s="2">
        <f t="shared" si="1"/>
        <v>35233.428571428572</v>
      </c>
      <c r="G20" s="2">
        <f t="shared" si="1"/>
        <v>39080.75</v>
      </c>
      <c r="H20" s="2">
        <f t="shared" si="1"/>
        <v>71930</v>
      </c>
      <c r="I20" s="2">
        <f t="shared" si="1"/>
        <v>30787.200000000001</v>
      </c>
      <c r="J20" s="2">
        <f t="shared" si="1"/>
        <v>27023.017421602788</v>
      </c>
      <c r="O20" t="s">
        <v>8</v>
      </c>
      <c r="P20" s="24">
        <v>358.7</v>
      </c>
      <c r="Q20" s="24">
        <v>278.5</v>
      </c>
      <c r="R20" s="24">
        <v>305</v>
      </c>
      <c r="S20" s="25">
        <v>330.9</v>
      </c>
      <c r="T20" s="24">
        <v>287.89999999999998</v>
      </c>
      <c r="U20" s="24">
        <v>312.10000000000002</v>
      </c>
      <c r="V20" s="24">
        <v>359.1</v>
      </c>
      <c r="W20" s="24">
        <v>664.9</v>
      </c>
      <c r="X20" s="24">
        <v>321.3</v>
      </c>
    </row>
    <row r="21" spans="1:24" x14ac:dyDescent="0.25">
      <c r="A21" t="s">
        <v>8</v>
      </c>
      <c r="B21" s="2">
        <f t="shared" si="2"/>
        <v>16365.267045454546</v>
      </c>
      <c r="C21" s="2">
        <f t="shared" si="1"/>
        <v>44822.65</v>
      </c>
      <c r="D21" s="2">
        <f t="shared" si="1"/>
        <v>58158.384615384617</v>
      </c>
      <c r="E21" s="23">
        <f t="shared" si="1"/>
        <v>45089.84210526316</v>
      </c>
      <c r="F21" s="2">
        <f t="shared" si="1"/>
        <v>36178.142857142855</v>
      </c>
      <c r="G21" s="2">
        <f t="shared" si="1"/>
        <v>40610.25</v>
      </c>
      <c r="H21" s="2">
        <f t="shared" si="1"/>
        <v>73889</v>
      </c>
      <c r="I21" s="2">
        <f t="shared" si="1"/>
        <v>31752.2</v>
      </c>
      <c r="J21" s="2">
        <f t="shared" si="1"/>
        <v>28033.188811188811</v>
      </c>
      <c r="O21" t="s">
        <v>1</v>
      </c>
      <c r="P21" s="24">
        <v>364.3</v>
      </c>
      <c r="Q21" s="24">
        <v>282.60000000000002</v>
      </c>
      <c r="R21" s="24">
        <v>309.89999999999998</v>
      </c>
      <c r="S21" s="25">
        <v>365.9</v>
      </c>
      <c r="T21" s="24">
        <v>293.10000000000002</v>
      </c>
      <c r="U21" s="24">
        <v>314.7</v>
      </c>
      <c r="V21" s="24">
        <v>354.7</v>
      </c>
      <c r="W21" s="24">
        <v>689.9</v>
      </c>
      <c r="X21" s="24">
        <v>329.2</v>
      </c>
    </row>
    <row r="22" spans="1:24" x14ac:dyDescent="0.25">
      <c r="A22" t="s">
        <v>1</v>
      </c>
      <c r="B22" s="2">
        <f t="shared" si="2"/>
        <v>16816.564971751413</v>
      </c>
      <c r="C22" s="2">
        <f t="shared" si="1"/>
        <v>46474.574999999997</v>
      </c>
      <c r="D22" s="2">
        <f t="shared" si="1"/>
        <v>60070.192307692305</v>
      </c>
      <c r="E22" s="23">
        <f t="shared" si="1"/>
        <v>38199.24</v>
      </c>
      <c r="F22" s="2">
        <f t="shared" si="1"/>
        <v>37114.785714285717</v>
      </c>
      <c r="G22" s="2">
        <f t="shared" si="1"/>
        <v>41498.5</v>
      </c>
      <c r="H22" s="2">
        <f t="shared" si="1"/>
        <v>74636.5</v>
      </c>
      <c r="I22" s="2">
        <f t="shared" si="1"/>
        <v>27499.5</v>
      </c>
      <c r="J22" s="2">
        <f t="shared" si="1"/>
        <v>28408.816326530614</v>
      </c>
      <c r="O22" t="s">
        <v>0</v>
      </c>
      <c r="P22" s="24">
        <v>352.7</v>
      </c>
      <c r="Q22" s="24">
        <v>265.2</v>
      </c>
      <c r="R22" s="24">
        <v>313.39999999999998</v>
      </c>
      <c r="S22" s="25">
        <v>352.1</v>
      </c>
      <c r="T22" s="24">
        <v>297.7</v>
      </c>
      <c r="U22" s="24">
        <v>285.89999999999998</v>
      </c>
      <c r="V22" s="24">
        <v>329.9</v>
      </c>
      <c r="W22" s="24">
        <v>690.8</v>
      </c>
      <c r="X22" s="24">
        <v>319.39999999999998</v>
      </c>
    </row>
    <row r="23" spans="1:24" x14ac:dyDescent="0.25">
      <c r="A23" t="s">
        <v>0</v>
      </c>
      <c r="B23" s="2">
        <f t="shared" si="2"/>
        <v>16879.699421965317</v>
      </c>
      <c r="C23" s="2">
        <f t="shared" si="1"/>
        <v>44628.375</v>
      </c>
      <c r="D23" s="2">
        <f t="shared" si="1"/>
        <v>61784.423076923078</v>
      </c>
      <c r="E23" s="23">
        <f t="shared" si="1"/>
        <v>38729.458333333336</v>
      </c>
      <c r="F23" s="2">
        <f t="shared" si="1"/>
        <v>31497.235294117647</v>
      </c>
      <c r="G23" s="2">
        <f t="shared" si="1"/>
        <v>38434.5</v>
      </c>
      <c r="H23" s="2">
        <f t="shared" si="1"/>
        <v>70510</v>
      </c>
      <c r="I23" s="2">
        <f t="shared" si="1"/>
        <v>27453.833333333332</v>
      </c>
      <c r="J23" s="2">
        <f t="shared" si="1"/>
        <v>28206.023972602739</v>
      </c>
      <c r="O23" t="s">
        <v>2</v>
      </c>
      <c r="P23" s="24">
        <v>368.7</v>
      </c>
      <c r="Q23" s="24">
        <v>259.8</v>
      </c>
      <c r="R23" s="24">
        <v>364</v>
      </c>
      <c r="S23" s="25">
        <v>373</v>
      </c>
      <c r="T23" s="24">
        <v>322.3</v>
      </c>
      <c r="U23" s="24">
        <v>313.89999999999998</v>
      </c>
      <c r="V23" s="24">
        <v>356</v>
      </c>
      <c r="W23" s="24">
        <v>739.6</v>
      </c>
      <c r="X23" s="24">
        <v>338.5</v>
      </c>
    </row>
    <row r="24" spans="1:24" x14ac:dyDescent="0.25">
      <c r="A24" t="s">
        <v>2</v>
      </c>
      <c r="B24" s="2">
        <f t="shared" si="2"/>
        <v>17840.534883720931</v>
      </c>
      <c r="C24" s="2">
        <f t="shared" si="1"/>
        <v>44308.974999999999</v>
      </c>
      <c r="D24" s="2">
        <f t="shared" si="1"/>
        <v>72591.576923076922</v>
      </c>
      <c r="E24" s="23">
        <f t="shared" si="1"/>
        <v>41575.666666666664</v>
      </c>
      <c r="F24" s="2">
        <f t="shared" si="1"/>
        <v>34151.470588235294</v>
      </c>
      <c r="G24" s="2">
        <f t="shared" si="1"/>
        <v>42571.75</v>
      </c>
      <c r="H24" s="2">
        <f t="shared" si="1"/>
        <v>76856.5</v>
      </c>
      <c r="I24" s="2">
        <f t="shared" si="1"/>
        <v>29609</v>
      </c>
      <c r="J24" s="2">
        <f t="shared" si="1"/>
        <v>30269.268041237112</v>
      </c>
      <c r="O24" t="s">
        <v>20</v>
      </c>
      <c r="P24" s="24">
        <v>365.8</v>
      </c>
      <c r="Q24" s="24">
        <v>279.60000000000002</v>
      </c>
      <c r="R24" s="24">
        <v>359.1</v>
      </c>
      <c r="S24" s="25">
        <v>360.5</v>
      </c>
      <c r="T24" s="24">
        <v>313.10000000000002</v>
      </c>
      <c r="U24" s="24">
        <v>304.89999999999998</v>
      </c>
      <c r="V24" s="24">
        <v>316.7</v>
      </c>
      <c r="W24" s="24">
        <v>705</v>
      </c>
      <c r="X24" s="24">
        <v>339.1</v>
      </c>
    </row>
    <row r="25" spans="1:24" x14ac:dyDescent="0.25">
      <c r="A25" t="s">
        <v>20</v>
      </c>
      <c r="B25" s="2">
        <f t="shared" si="2"/>
        <v>17416.138728323698</v>
      </c>
      <c r="C25" s="2">
        <f t="shared" si="1"/>
        <v>46407.8</v>
      </c>
      <c r="D25" s="2">
        <f t="shared" si="1"/>
        <v>71840.769230769234</v>
      </c>
      <c r="E25" s="23">
        <f t="shared" si="1"/>
        <v>41313.416666666664</v>
      </c>
      <c r="F25" s="2">
        <f t="shared" si="1"/>
        <v>31827</v>
      </c>
      <c r="G25" s="2">
        <f t="shared" si="1"/>
        <v>43319</v>
      </c>
      <c r="H25" s="2">
        <f t="shared" si="1"/>
        <v>71846.5</v>
      </c>
      <c r="I25" s="2">
        <f t="shared" si="1"/>
        <v>28556</v>
      </c>
      <c r="J25" s="2">
        <f t="shared" si="1"/>
        <v>29999.580204778158</v>
      </c>
      <c r="P25" s="4">
        <f>(P24-P16)/P16</f>
        <v>4.2462239954403062E-2</v>
      </c>
      <c r="Q25" s="4">
        <f t="shared" ref="Q25:X25" si="3">(Q24-Q16)/Q16</f>
        <v>4.0565686639374897E-2</v>
      </c>
      <c r="R25" s="4">
        <f t="shared" si="3"/>
        <v>0.23913043478260873</v>
      </c>
      <c r="S25" s="4">
        <f t="shared" si="3"/>
        <v>0.2101376300772072</v>
      </c>
      <c r="T25" s="4">
        <f t="shared" si="3"/>
        <v>0.1439532334673001</v>
      </c>
      <c r="U25" s="4">
        <f t="shared" si="3"/>
        <v>4.4893762851267872E-2</v>
      </c>
      <c r="V25" s="4">
        <f t="shared" si="3"/>
        <v>-3.8554948391013935E-2</v>
      </c>
      <c r="W25" s="4">
        <f t="shared" si="3"/>
        <v>0.13490019317450089</v>
      </c>
      <c r="X25" s="4">
        <f t="shared" si="3"/>
        <v>0.10133160116921094</v>
      </c>
    </row>
    <row r="26" spans="1:24" x14ac:dyDescent="0.25">
      <c r="B26" s="2"/>
      <c r="G26" s="2"/>
      <c r="H26" s="2"/>
      <c r="I26" s="2"/>
      <c r="J26" s="2"/>
    </row>
    <row r="27" spans="1:24" x14ac:dyDescent="0.25">
      <c r="B27" s="2"/>
      <c r="G27" s="2"/>
      <c r="H27" s="2"/>
      <c r="I27" s="2"/>
      <c r="J27" s="2"/>
      <c r="P27" s="4"/>
      <c r="Q27" s="4"/>
      <c r="R27" s="4"/>
      <c r="S27" s="4"/>
      <c r="T27" s="4"/>
      <c r="U27" s="4"/>
      <c r="V27" s="4"/>
      <c r="W27" s="4"/>
      <c r="X27" s="4"/>
    </row>
    <row r="28" spans="1:24" x14ac:dyDescent="0.25">
      <c r="B28" s="2"/>
      <c r="G28" s="2"/>
      <c r="H28" s="2"/>
      <c r="I28" s="2"/>
      <c r="J28" s="2"/>
    </row>
    <row r="29" spans="1:24" x14ac:dyDescent="0.25">
      <c r="B29" s="2"/>
      <c r="G29" s="2"/>
      <c r="H29" s="2"/>
      <c r="I29" s="2"/>
      <c r="J29" s="2"/>
      <c r="O29" s="24"/>
      <c r="P29" s="24"/>
      <c r="Q29" s="24"/>
    </row>
    <row r="30" spans="1:24" x14ac:dyDescent="0.25">
      <c r="B30" s="2"/>
      <c r="G30" s="2"/>
      <c r="H30" s="2"/>
      <c r="I30" s="2"/>
      <c r="J30" s="2"/>
      <c r="O30" s="24"/>
      <c r="P30" s="24"/>
      <c r="Q30" s="24"/>
      <c r="R30" s="24"/>
      <c r="S30" s="24"/>
    </row>
    <row r="31" spans="1:24" x14ac:dyDescent="0.25">
      <c r="B31" s="2"/>
    </row>
    <row r="32" spans="1:24" x14ac:dyDescent="0.25">
      <c r="D32" s="4"/>
      <c r="E32" s="4"/>
      <c r="F32" s="4"/>
      <c r="G32" s="4"/>
      <c r="H32" s="4"/>
      <c r="I32" s="4"/>
      <c r="J32" s="4"/>
      <c r="K32" s="4"/>
      <c r="L32" s="4"/>
      <c r="O32" s="24"/>
      <c r="P32" s="28" t="s">
        <v>64</v>
      </c>
      <c r="Q32" s="24"/>
      <c r="R32" s="24"/>
      <c r="S32" s="24"/>
    </row>
    <row r="33" spans="15:19" x14ac:dyDescent="0.25">
      <c r="O33" t="s">
        <v>46</v>
      </c>
      <c r="P33" s="4">
        <v>0.23913043478260873</v>
      </c>
      <c r="Q33" s="24"/>
      <c r="R33" s="24"/>
      <c r="S33" s="24"/>
    </row>
    <row r="34" spans="15:19" x14ac:dyDescent="0.25">
      <c r="O34" t="s">
        <v>40</v>
      </c>
      <c r="P34" s="4">
        <v>0.2101376300772072</v>
      </c>
    </row>
    <row r="35" spans="15:19" x14ac:dyDescent="0.25">
      <c r="O35" t="s">
        <v>47</v>
      </c>
      <c r="P35" s="4">
        <v>0.1439532334673001</v>
      </c>
    </row>
    <row r="36" spans="15:19" x14ac:dyDescent="0.25">
      <c r="O36" t="s">
        <v>50</v>
      </c>
      <c r="P36" s="4">
        <v>0.13490019317450089</v>
      </c>
    </row>
    <row r="37" spans="15:19" x14ac:dyDescent="0.25">
      <c r="O37" t="s">
        <v>51</v>
      </c>
      <c r="P37" s="4">
        <v>0.10133160116921094</v>
      </c>
    </row>
    <row r="38" spans="15:19" x14ac:dyDescent="0.25">
      <c r="O38" t="s">
        <v>48</v>
      </c>
      <c r="P38" s="4">
        <v>4.4893762851267872E-2</v>
      </c>
    </row>
    <row r="39" spans="15:19" x14ac:dyDescent="0.25">
      <c r="O39" t="s">
        <v>44</v>
      </c>
      <c r="P39" s="4">
        <v>4.2462239954403062E-2</v>
      </c>
    </row>
    <row r="40" spans="15:19" x14ac:dyDescent="0.25">
      <c r="O40" t="s">
        <v>45</v>
      </c>
      <c r="P40" s="4">
        <v>4.0565686639374897E-2</v>
      </c>
    </row>
    <row r="41" spans="15:19" x14ac:dyDescent="0.25">
      <c r="O41" t="s">
        <v>49</v>
      </c>
      <c r="P41" s="4">
        <v>-3.8554948391013935E-2</v>
      </c>
    </row>
  </sheetData>
  <sortState xmlns:xlrd2="http://schemas.microsoft.com/office/spreadsheetml/2017/richdata2" ref="O33:P41">
    <sortCondition descending="1" ref="P32:P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9D1F-6698-438D-BEC4-1A8C45BDE347}">
  <dimension ref="A1:P31"/>
  <sheetViews>
    <sheetView showGridLines="0" workbookViewId="0">
      <selection activeCell="O29" sqref="O29"/>
    </sheetView>
  </sheetViews>
  <sheetFormatPr defaultRowHeight="15" x14ac:dyDescent="0.25"/>
  <sheetData>
    <row r="1" spans="1:16" x14ac:dyDescent="0.25">
      <c r="B1" s="1" t="s">
        <v>22</v>
      </c>
      <c r="P1" s="1" t="s">
        <v>21</v>
      </c>
    </row>
    <row r="2" spans="1:16" x14ac:dyDescent="0.25">
      <c r="A2" t="s">
        <v>4</v>
      </c>
      <c r="B2" s="2">
        <v>742615</v>
      </c>
      <c r="E2" s="2"/>
      <c r="M2" s="3"/>
      <c r="O2" t="s">
        <v>4</v>
      </c>
      <c r="P2" s="2">
        <v>7680</v>
      </c>
    </row>
    <row r="3" spans="1:16" x14ac:dyDescent="0.25">
      <c r="A3" t="s">
        <v>5</v>
      </c>
      <c r="B3" s="2">
        <v>803821</v>
      </c>
      <c r="E3" s="2"/>
      <c r="M3" s="3"/>
      <c r="O3" t="s">
        <v>5</v>
      </c>
      <c r="P3" s="2">
        <v>8949</v>
      </c>
    </row>
    <row r="4" spans="1:16" x14ac:dyDescent="0.25">
      <c r="A4" t="s">
        <v>6</v>
      </c>
      <c r="B4" s="2">
        <v>829431</v>
      </c>
      <c r="E4" s="2"/>
      <c r="M4" s="3"/>
      <c r="O4" t="s">
        <v>6</v>
      </c>
      <c r="P4" s="2">
        <v>9839</v>
      </c>
    </row>
    <row r="5" spans="1:16" x14ac:dyDescent="0.25">
      <c r="A5" t="s">
        <v>7</v>
      </c>
      <c r="B5" s="2">
        <v>835551</v>
      </c>
      <c r="E5" s="2"/>
      <c r="M5" s="3"/>
      <c r="O5" t="s">
        <v>7</v>
      </c>
      <c r="P5" s="2">
        <v>10139</v>
      </c>
    </row>
    <row r="6" spans="1:16" x14ac:dyDescent="0.25">
      <c r="A6" t="s">
        <v>8</v>
      </c>
      <c r="B6" s="2">
        <v>856707</v>
      </c>
      <c r="E6" s="2"/>
      <c r="M6" s="3"/>
      <c r="O6" t="s">
        <v>8</v>
      </c>
      <c r="P6" s="2">
        <v>10074</v>
      </c>
    </row>
    <row r="7" spans="1:16" x14ac:dyDescent="0.25">
      <c r="A7" t="s">
        <v>1</v>
      </c>
      <c r="B7" s="2">
        <v>954981</v>
      </c>
      <c r="E7" s="2"/>
      <c r="M7" s="3"/>
      <c r="O7" t="s">
        <v>1</v>
      </c>
      <c r="P7" s="2">
        <v>11488</v>
      </c>
    </row>
    <row r="8" spans="1:16" x14ac:dyDescent="0.25">
      <c r="A8" t="s">
        <v>0</v>
      </c>
      <c r="B8" s="2">
        <v>929507</v>
      </c>
      <c r="E8" s="2"/>
      <c r="M8" s="3"/>
      <c r="O8" t="s">
        <v>0</v>
      </c>
      <c r="P8" s="2">
        <v>10736</v>
      </c>
    </row>
    <row r="9" spans="1:16" x14ac:dyDescent="0.25">
      <c r="A9" t="s">
        <v>2</v>
      </c>
      <c r="B9" s="2">
        <v>997816</v>
      </c>
      <c r="E9" s="2"/>
      <c r="M9" s="3"/>
      <c r="O9" t="s">
        <v>2</v>
      </c>
      <c r="P9" s="2">
        <v>10461</v>
      </c>
    </row>
    <row r="10" spans="1:16" x14ac:dyDescent="0.25">
      <c r="A10" t="s">
        <v>20</v>
      </c>
      <c r="B10" s="2">
        <v>991522</v>
      </c>
      <c r="O10" t="s">
        <v>20</v>
      </c>
      <c r="P10" s="2">
        <v>9241</v>
      </c>
    </row>
    <row r="11" spans="1:16" x14ac:dyDescent="0.25">
      <c r="B11">
        <f>(B10-B2)/B2</f>
        <v>0.33517636998983324</v>
      </c>
    </row>
    <row r="16" spans="1:16" x14ac:dyDescent="0.25">
      <c r="P16" s="2"/>
    </row>
    <row r="22" spans="1:14" x14ac:dyDescent="0.25">
      <c r="B22" s="1" t="s">
        <v>40</v>
      </c>
      <c r="C22" s="1" t="s">
        <v>41</v>
      </c>
    </row>
    <row r="23" spans="1:14" x14ac:dyDescent="0.25">
      <c r="A23" t="s">
        <v>4</v>
      </c>
      <c r="B23">
        <v>297.89999999999998</v>
      </c>
      <c r="C23">
        <v>307.89999999999998</v>
      </c>
    </row>
    <row r="24" spans="1:14" x14ac:dyDescent="0.25">
      <c r="A24" t="s">
        <v>5</v>
      </c>
      <c r="B24" s="24">
        <v>319</v>
      </c>
      <c r="C24" s="24">
        <v>310.39999999999998</v>
      </c>
    </row>
    <row r="25" spans="1:14" x14ac:dyDescent="0.25">
      <c r="A25" t="s">
        <v>6</v>
      </c>
      <c r="B25" s="24">
        <v>326</v>
      </c>
      <c r="C25" s="24">
        <v>315.7</v>
      </c>
      <c r="J25" s="24"/>
      <c r="K25" s="24"/>
      <c r="L25" s="24"/>
      <c r="M25" s="24"/>
      <c r="N25" s="24"/>
    </row>
    <row r="26" spans="1:14" x14ac:dyDescent="0.25">
      <c r="A26" t="s">
        <v>7</v>
      </c>
      <c r="B26" s="24">
        <v>326.10000000000002</v>
      </c>
      <c r="C26" s="24">
        <v>316.5</v>
      </c>
      <c r="J26" s="24"/>
      <c r="K26" s="24"/>
      <c r="L26" s="24"/>
      <c r="M26" s="24"/>
      <c r="N26" s="24"/>
    </row>
    <row r="27" spans="1:14" x14ac:dyDescent="0.25">
      <c r="A27" t="s">
        <v>8</v>
      </c>
      <c r="B27" s="24">
        <v>330.9</v>
      </c>
      <c r="C27" s="24">
        <v>321.3</v>
      </c>
    </row>
    <row r="28" spans="1:14" x14ac:dyDescent="0.25">
      <c r="A28" t="s">
        <v>1</v>
      </c>
      <c r="B28" s="24">
        <v>365.9</v>
      </c>
      <c r="C28" s="24">
        <v>329.2</v>
      </c>
    </row>
    <row r="29" spans="1:14" x14ac:dyDescent="0.25">
      <c r="A29" t="s">
        <v>0</v>
      </c>
      <c r="B29" s="24">
        <v>352.1</v>
      </c>
      <c r="C29" s="24">
        <v>319.39999999999998</v>
      </c>
    </row>
    <row r="30" spans="1:14" x14ac:dyDescent="0.25">
      <c r="A30" t="s">
        <v>2</v>
      </c>
      <c r="B30" s="24">
        <v>373</v>
      </c>
      <c r="C30" s="24">
        <v>338.5</v>
      </c>
      <c r="I30" s="2"/>
      <c r="J30" s="2"/>
      <c r="K30" s="2"/>
      <c r="L30" s="2"/>
      <c r="M30" s="2"/>
    </row>
    <row r="31" spans="1:14" x14ac:dyDescent="0.25">
      <c r="A31" t="s">
        <v>20</v>
      </c>
      <c r="B31" s="24">
        <v>360.5</v>
      </c>
      <c r="C31" s="24">
        <v>339.1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2AE0-6602-4160-A1CB-86150056D193}">
  <dimension ref="A1:W58"/>
  <sheetViews>
    <sheetView showGridLines="0" workbookViewId="0">
      <selection activeCell="B23" sqref="B23"/>
    </sheetView>
  </sheetViews>
  <sheetFormatPr defaultRowHeight="15" x14ac:dyDescent="0.25"/>
  <cols>
    <col min="1" max="1" width="15.42578125" customWidth="1"/>
    <col min="2" max="2" width="36.140625" bestFit="1" customWidth="1"/>
    <col min="15" max="16" width="9.140625" customWidth="1"/>
  </cols>
  <sheetData>
    <row r="1" spans="1:16" x14ac:dyDescent="0.25">
      <c r="A1" s="11" t="s">
        <v>27</v>
      </c>
      <c r="B1" s="12" t="s">
        <v>28</v>
      </c>
      <c r="O1" s="1" t="s">
        <v>62</v>
      </c>
      <c r="P1" s="1" t="s">
        <v>42</v>
      </c>
    </row>
    <row r="2" spans="1:16" x14ac:dyDescent="0.25">
      <c r="A2" s="13" t="s">
        <v>29</v>
      </c>
      <c r="B2" s="14" t="s">
        <v>30</v>
      </c>
      <c r="N2" t="s">
        <v>4</v>
      </c>
      <c r="O2" s="4">
        <v>0.6171875</v>
      </c>
      <c r="P2" s="4">
        <v>0.46142482982433697</v>
      </c>
    </row>
    <row r="3" spans="1:16" x14ac:dyDescent="0.25">
      <c r="A3" s="15" t="s">
        <v>31</v>
      </c>
      <c r="B3" s="16" t="s">
        <v>32</v>
      </c>
      <c r="N3" t="s">
        <v>5</v>
      </c>
      <c r="O3" s="4">
        <v>0.63303162364510002</v>
      </c>
      <c r="P3" s="4">
        <v>0.46712514353319956</v>
      </c>
    </row>
    <row r="4" spans="1:16" x14ac:dyDescent="0.25">
      <c r="A4" s="13" t="s">
        <v>33</v>
      </c>
      <c r="B4" s="14" t="s">
        <v>34</v>
      </c>
      <c r="N4" t="s">
        <v>6</v>
      </c>
      <c r="O4" s="4">
        <v>0.64406951926008738</v>
      </c>
      <c r="P4" s="4">
        <v>0.47727659081948953</v>
      </c>
    </row>
    <row r="5" spans="1:16" x14ac:dyDescent="0.25">
      <c r="A5" s="15" t="s">
        <v>35</v>
      </c>
      <c r="B5" s="16" t="s">
        <v>36</v>
      </c>
      <c r="N5" t="s">
        <v>7</v>
      </c>
      <c r="O5" s="4">
        <v>0.65035999605483774</v>
      </c>
      <c r="P5" s="4">
        <v>0.48507392128068783</v>
      </c>
    </row>
    <row r="6" spans="1:16" x14ac:dyDescent="0.25">
      <c r="A6" s="17" t="s">
        <v>37</v>
      </c>
      <c r="B6" s="18" t="s">
        <v>38</v>
      </c>
      <c r="N6" t="s">
        <v>8</v>
      </c>
      <c r="O6" s="4">
        <v>0.63609291244788568</v>
      </c>
      <c r="P6" s="4">
        <v>0.48841902774227364</v>
      </c>
    </row>
    <row r="7" spans="1:16" x14ac:dyDescent="0.25">
      <c r="N7" t="s">
        <v>1</v>
      </c>
      <c r="O7" s="4">
        <v>0.6258704735376045</v>
      </c>
      <c r="P7" s="4">
        <v>0.48315411510804929</v>
      </c>
    </row>
    <row r="8" spans="1:16" x14ac:dyDescent="0.25">
      <c r="N8" t="s">
        <v>0</v>
      </c>
      <c r="O8" s="4">
        <v>0.62788748137108796</v>
      </c>
      <c r="P8" s="4">
        <v>0.48466122363790698</v>
      </c>
    </row>
    <row r="9" spans="1:16" x14ac:dyDescent="0.25">
      <c r="N9" t="s">
        <v>2</v>
      </c>
      <c r="O9" s="4">
        <v>0.61686263263550334</v>
      </c>
      <c r="P9" s="4">
        <v>0.49262990370970206</v>
      </c>
    </row>
    <row r="10" spans="1:16" x14ac:dyDescent="0.25">
      <c r="N10" t="s">
        <v>20</v>
      </c>
      <c r="O10" s="4">
        <v>0.63099231684882584</v>
      </c>
      <c r="P10" s="4">
        <v>0.52562726797791681</v>
      </c>
    </row>
    <row r="12" spans="1:16" x14ac:dyDescent="0.25">
      <c r="A12" s="1" t="s">
        <v>39</v>
      </c>
    </row>
    <row r="14" spans="1:16" x14ac:dyDescent="0.25">
      <c r="B14" s="1" t="s">
        <v>9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</v>
      </c>
      <c r="I14" s="1" t="s">
        <v>0</v>
      </c>
      <c r="J14" s="1" t="s">
        <v>2</v>
      </c>
      <c r="K14" s="1" t="s">
        <v>20</v>
      </c>
    </row>
    <row r="15" spans="1:16" x14ac:dyDescent="0.25">
      <c r="B15" t="s">
        <v>10</v>
      </c>
      <c r="C15" s="2">
        <v>44</v>
      </c>
      <c r="D15" s="2">
        <v>50</v>
      </c>
      <c r="E15" s="2">
        <v>54</v>
      </c>
      <c r="F15" s="2">
        <v>61</v>
      </c>
      <c r="G15">
        <v>55</v>
      </c>
      <c r="H15">
        <v>53</v>
      </c>
      <c r="I15">
        <v>58</v>
      </c>
      <c r="J15" s="2">
        <v>55</v>
      </c>
      <c r="K15" s="2">
        <v>62</v>
      </c>
    </row>
    <row r="16" spans="1:16" x14ac:dyDescent="0.25">
      <c r="B16" t="s">
        <v>11</v>
      </c>
      <c r="C16" s="2">
        <v>941</v>
      </c>
      <c r="D16" s="2">
        <v>1241</v>
      </c>
      <c r="E16" s="2">
        <v>1582</v>
      </c>
      <c r="F16" s="2">
        <v>1975</v>
      </c>
      <c r="G16" s="2">
        <v>1767</v>
      </c>
      <c r="H16" s="2">
        <v>2066</v>
      </c>
      <c r="I16" s="2">
        <v>1896</v>
      </c>
      <c r="J16" s="2">
        <v>1862</v>
      </c>
      <c r="K16" s="2">
        <v>1735</v>
      </c>
    </row>
    <row r="17" spans="2:23" x14ac:dyDescent="0.25">
      <c r="B17" t="s">
        <v>12</v>
      </c>
      <c r="C17" s="2">
        <v>3755</v>
      </c>
      <c r="D17" s="2">
        <v>4374</v>
      </c>
      <c r="E17" s="2">
        <v>4701</v>
      </c>
      <c r="F17" s="2">
        <v>4558</v>
      </c>
      <c r="G17" s="2">
        <v>4586</v>
      </c>
      <c r="H17" s="2">
        <v>5071</v>
      </c>
      <c r="I17" s="2">
        <v>4787</v>
      </c>
      <c r="J17" s="2">
        <v>4536</v>
      </c>
      <c r="K17" s="2">
        <v>4034</v>
      </c>
    </row>
    <row r="18" spans="2:23" x14ac:dyDescent="0.25">
      <c r="B18" t="s">
        <v>13</v>
      </c>
      <c r="C18" s="2">
        <v>2403</v>
      </c>
      <c r="D18" s="2">
        <v>2775</v>
      </c>
      <c r="E18" s="2">
        <v>2982</v>
      </c>
      <c r="F18" s="2">
        <v>3021</v>
      </c>
      <c r="G18" s="2">
        <v>3095</v>
      </c>
      <c r="H18" s="2">
        <v>3597</v>
      </c>
      <c r="I18" s="2">
        <v>3335</v>
      </c>
      <c r="J18" s="2">
        <v>3333</v>
      </c>
      <c r="K18" s="2">
        <v>2763</v>
      </c>
    </row>
    <row r="19" spans="2:23" x14ac:dyDescent="0.25">
      <c r="B19" t="s">
        <v>14</v>
      </c>
      <c r="C19" s="2">
        <v>537</v>
      </c>
      <c r="D19" s="2">
        <v>509</v>
      </c>
      <c r="E19" s="2">
        <v>520</v>
      </c>
      <c r="F19" s="2">
        <v>524</v>
      </c>
      <c r="G19" s="2">
        <v>571</v>
      </c>
      <c r="H19" s="2">
        <v>701</v>
      </c>
      <c r="I19">
        <v>660</v>
      </c>
      <c r="J19" s="2">
        <v>675</v>
      </c>
      <c r="K19" s="2">
        <v>646</v>
      </c>
    </row>
    <row r="20" spans="2:23" x14ac:dyDescent="0.25">
      <c r="B20" t="s">
        <v>3</v>
      </c>
      <c r="C20" s="2">
        <f t="shared" ref="C20:I20" si="0">SUM(C15:C19)</f>
        <v>7680</v>
      </c>
      <c r="D20" s="2">
        <f t="shared" si="0"/>
        <v>8949</v>
      </c>
      <c r="E20" s="2">
        <f t="shared" si="0"/>
        <v>9839</v>
      </c>
      <c r="F20" s="2">
        <f t="shared" si="0"/>
        <v>10139</v>
      </c>
      <c r="G20" s="2">
        <f t="shared" si="0"/>
        <v>10074</v>
      </c>
      <c r="H20" s="2">
        <f t="shared" si="0"/>
        <v>11488</v>
      </c>
      <c r="I20" s="2">
        <f t="shared" si="0"/>
        <v>10736</v>
      </c>
      <c r="J20" s="2">
        <f>SUM(J15:J19)</f>
        <v>10461</v>
      </c>
      <c r="K20" s="2">
        <v>9241</v>
      </c>
    </row>
    <row r="23" spans="2:23" x14ac:dyDescent="0.25">
      <c r="B23" s="1" t="s">
        <v>19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1</v>
      </c>
      <c r="I23" s="1" t="s">
        <v>0</v>
      </c>
      <c r="J23" s="1" t="s">
        <v>2</v>
      </c>
      <c r="K23" s="1" t="s">
        <v>20</v>
      </c>
    </row>
    <row r="24" spans="2:23" x14ac:dyDescent="0.25">
      <c r="B24" t="s">
        <v>10</v>
      </c>
      <c r="C24" s="4">
        <f t="shared" ref="C24:K24" si="1">C15/C$20</f>
        <v>5.7291666666666663E-3</v>
      </c>
      <c r="D24" s="4">
        <f t="shared" si="1"/>
        <v>5.5872164487652254E-3</v>
      </c>
      <c r="E24" s="4">
        <f t="shared" si="1"/>
        <v>5.4883626384795202E-3</v>
      </c>
      <c r="F24" s="4">
        <f t="shared" si="1"/>
        <v>6.0163724233159091E-3</v>
      </c>
      <c r="G24" s="4">
        <f t="shared" si="1"/>
        <v>5.4595989676394681E-3</v>
      </c>
      <c r="H24" s="4">
        <f t="shared" si="1"/>
        <v>4.6135097493036209E-3</v>
      </c>
      <c r="I24" s="4">
        <f t="shared" si="1"/>
        <v>5.4023845007451568E-3</v>
      </c>
      <c r="J24" s="4">
        <f t="shared" si="1"/>
        <v>5.2576235541535229E-3</v>
      </c>
      <c r="K24" s="4">
        <f t="shared" si="1"/>
        <v>6.7092306027486202E-3</v>
      </c>
    </row>
    <row r="25" spans="2:23" x14ac:dyDescent="0.25">
      <c r="B25" t="s">
        <v>11</v>
      </c>
      <c r="C25" s="4">
        <f t="shared" ref="C25:K25" si="2">C16/C$20</f>
        <v>0.12252604166666667</v>
      </c>
      <c r="D25" s="4">
        <f t="shared" si="2"/>
        <v>0.1386747122583529</v>
      </c>
      <c r="E25" s="4">
        <f t="shared" si="2"/>
        <v>0.16078869803841853</v>
      </c>
      <c r="F25" s="4">
        <f t="shared" si="2"/>
        <v>0.19479238583686753</v>
      </c>
      <c r="G25" s="4">
        <f t="shared" si="2"/>
        <v>0.17540202501488983</v>
      </c>
      <c r="H25" s="4">
        <f t="shared" si="2"/>
        <v>0.17983983286908078</v>
      </c>
      <c r="I25" s="4">
        <f t="shared" si="2"/>
        <v>0.17660208643815201</v>
      </c>
      <c r="J25" s="4">
        <f t="shared" si="2"/>
        <v>0.17799445559697927</v>
      </c>
      <c r="K25" s="4">
        <f t="shared" si="2"/>
        <v>0.18775024348014285</v>
      </c>
    </row>
    <row r="26" spans="2:23" x14ac:dyDescent="0.25">
      <c r="B26" t="s">
        <v>12</v>
      </c>
      <c r="C26" s="4">
        <f t="shared" ref="C26:K26" si="3">C17/C$20</f>
        <v>0.48893229166666669</v>
      </c>
      <c r="D26" s="4">
        <f t="shared" si="3"/>
        <v>0.48876969493798189</v>
      </c>
      <c r="E26" s="4">
        <f t="shared" si="3"/>
        <v>0.47779245858318936</v>
      </c>
      <c r="F26" s="4">
        <f t="shared" si="3"/>
        <v>0.44955123779465428</v>
      </c>
      <c r="G26" s="4">
        <f t="shared" si="3"/>
        <v>0.45523128846535638</v>
      </c>
      <c r="H26" s="4">
        <f t="shared" si="3"/>
        <v>0.44141713091922008</v>
      </c>
      <c r="I26" s="4">
        <f t="shared" si="3"/>
        <v>0.44588301043219075</v>
      </c>
      <c r="J26" s="4">
        <f t="shared" si="3"/>
        <v>0.4336105534843705</v>
      </c>
      <c r="K26" s="4">
        <f t="shared" si="3"/>
        <v>0.4365328427659344</v>
      </c>
    </row>
    <row r="27" spans="2:23" x14ac:dyDescent="0.25">
      <c r="B27" t="s">
        <v>13</v>
      </c>
      <c r="C27" s="4">
        <f t="shared" ref="C27:K27" si="4">C18/C$20</f>
        <v>0.31289062499999998</v>
      </c>
      <c r="D27" s="4">
        <f t="shared" si="4"/>
        <v>0.31009051290646999</v>
      </c>
      <c r="E27" s="4">
        <f t="shared" si="4"/>
        <v>0.30307958125825796</v>
      </c>
      <c r="F27" s="4">
        <f t="shared" si="4"/>
        <v>0.29795837853831741</v>
      </c>
      <c r="G27" s="4">
        <f t="shared" si="4"/>
        <v>0.30722652372443915</v>
      </c>
      <c r="H27" s="4">
        <f t="shared" si="4"/>
        <v>0.31310933147632314</v>
      </c>
      <c r="I27" s="4">
        <f t="shared" si="4"/>
        <v>0.31063710879284651</v>
      </c>
      <c r="J27" s="4">
        <f t="shared" si="4"/>
        <v>0.31861198738170349</v>
      </c>
      <c r="K27" s="4">
        <f t="shared" si="4"/>
        <v>0.29899361540958769</v>
      </c>
    </row>
    <row r="28" spans="2:23" x14ac:dyDescent="0.25">
      <c r="B28" t="s">
        <v>14</v>
      </c>
      <c r="C28" s="4">
        <f t="shared" ref="C28:K28" si="5">C19/C$20</f>
        <v>6.9921874999999994E-2</v>
      </c>
      <c r="D28" s="4">
        <f t="shared" si="5"/>
        <v>5.6877863448429995E-2</v>
      </c>
      <c r="E28" s="4">
        <f t="shared" si="5"/>
        <v>5.285089948165464E-2</v>
      </c>
      <c r="F28" s="4">
        <f t="shared" si="5"/>
        <v>5.1681625406844858E-2</v>
      </c>
      <c r="G28" s="4">
        <f t="shared" si="5"/>
        <v>5.6680563827675202E-2</v>
      </c>
      <c r="H28" s="4">
        <f t="shared" si="5"/>
        <v>6.1020194986072425E-2</v>
      </c>
      <c r="I28" s="4">
        <f t="shared" si="5"/>
        <v>6.1475409836065573E-2</v>
      </c>
      <c r="J28" s="4">
        <f t="shared" si="5"/>
        <v>6.452537998279323E-2</v>
      </c>
      <c r="K28" s="4">
        <f t="shared" si="5"/>
        <v>6.9905854344767884E-2</v>
      </c>
    </row>
    <row r="30" spans="2:23" x14ac:dyDescent="0.25">
      <c r="C30" s="30">
        <f>SUM(C24:C26)</f>
        <v>0.6171875</v>
      </c>
      <c r="D30" s="30">
        <f t="shared" ref="D30:K30" si="6">SUM(D24:D26)</f>
        <v>0.63303162364510002</v>
      </c>
      <c r="E30" s="30">
        <f t="shared" si="6"/>
        <v>0.64406951926008738</v>
      </c>
      <c r="F30" s="30">
        <f t="shared" si="6"/>
        <v>0.65035999605483774</v>
      </c>
      <c r="G30" s="30">
        <f t="shared" si="6"/>
        <v>0.63609291244788568</v>
      </c>
      <c r="H30" s="30">
        <f t="shared" si="6"/>
        <v>0.6258704735376045</v>
      </c>
      <c r="I30" s="30">
        <f t="shared" si="6"/>
        <v>0.62788748137108796</v>
      </c>
      <c r="J30" s="30">
        <f t="shared" si="6"/>
        <v>0.61686263263550334</v>
      </c>
      <c r="K30" s="30">
        <f t="shared" si="6"/>
        <v>0.63099231684882584</v>
      </c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25">
      <c r="O31" s="4"/>
      <c r="P31" s="4"/>
      <c r="Q31" s="4"/>
      <c r="R31" s="4"/>
      <c r="S31" s="4"/>
      <c r="T31" s="4"/>
      <c r="U31" s="4"/>
      <c r="V31" s="4"/>
      <c r="W31" s="4"/>
    </row>
    <row r="33" spans="1:16" x14ac:dyDescent="0.25">
      <c r="A33" s="1" t="s">
        <v>65</v>
      </c>
    </row>
    <row r="35" spans="1:16" x14ac:dyDescent="0.25">
      <c r="B35" s="1" t="s">
        <v>9</v>
      </c>
      <c r="C35" s="1" t="s">
        <v>4</v>
      </c>
      <c r="D35" s="1" t="s">
        <v>5</v>
      </c>
      <c r="E35" s="1" t="s">
        <v>6</v>
      </c>
      <c r="F35" s="1" t="s">
        <v>7</v>
      </c>
      <c r="G35" s="1" t="s">
        <v>8</v>
      </c>
      <c r="H35" s="1" t="s">
        <v>1</v>
      </c>
      <c r="I35" s="1" t="s">
        <v>0</v>
      </c>
      <c r="J35" s="1" t="s">
        <v>2</v>
      </c>
      <c r="K35" s="1" t="s">
        <v>20</v>
      </c>
    </row>
    <row r="36" spans="1:16" x14ac:dyDescent="0.25">
      <c r="B36" t="s">
        <v>10</v>
      </c>
      <c r="C36" s="2">
        <v>5260</v>
      </c>
      <c r="D36" s="2">
        <v>5807</v>
      </c>
      <c r="E36" s="2">
        <v>6174</v>
      </c>
      <c r="F36" s="2">
        <v>6918</v>
      </c>
      <c r="G36" s="2">
        <v>7015</v>
      </c>
      <c r="H36" s="2">
        <v>7618</v>
      </c>
      <c r="I36" s="2">
        <v>7644</v>
      </c>
      <c r="J36" s="2">
        <v>8061</v>
      </c>
      <c r="K36" s="2">
        <v>8740</v>
      </c>
    </row>
    <row r="37" spans="1:16" x14ac:dyDescent="0.25">
      <c r="B37" t="s">
        <v>11</v>
      </c>
      <c r="C37" s="2">
        <v>88213</v>
      </c>
      <c r="D37" s="2">
        <v>97088</v>
      </c>
      <c r="E37" s="2">
        <v>104130</v>
      </c>
      <c r="F37" s="2">
        <v>108993</v>
      </c>
      <c r="G37" s="2">
        <v>115695</v>
      </c>
      <c r="H37" s="2">
        <v>128953</v>
      </c>
      <c r="I37" s="2">
        <v>127753</v>
      </c>
      <c r="J37" s="2">
        <v>142704</v>
      </c>
      <c r="K37" s="2">
        <v>154878</v>
      </c>
      <c r="M37" s="2"/>
      <c r="O37" s="2"/>
      <c r="P37" s="2"/>
    </row>
    <row r="38" spans="1:16" x14ac:dyDescent="0.25">
      <c r="B38" t="s">
        <v>12</v>
      </c>
      <c r="C38" s="2">
        <v>249188</v>
      </c>
      <c r="D38" s="2">
        <v>272590</v>
      </c>
      <c r="E38" s="2">
        <v>285564</v>
      </c>
      <c r="F38" s="2">
        <v>289393</v>
      </c>
      <c r="G38" s="2">
        <v>295722</v>
      </c>
      <c r="H38" s="2">
        <v>324832</v>
      </c>
      <c r="I38" s="2">
        <v>315099</v>
      </c>
      <c r="J38" s="2">
        <v>340789</v>
      </c>
      <c r="K38" s="2">
        <v>357553</v>
      </c>
    </row>
    <row r="39" spans="1:16" x14ac:dyDescent="0.25">
      <c r="B39" t="s">
        <v>13</v>
      </c>
      <c r="C39" s="2">
        <v>336300</v>
      </c>
      <c r="D39" s="2">
        <v>370314</v>
      </c>
      <c r="E39" s="2">
        <v>375091</v>
      </c>
      <c r="F39" s="2">
        <v>372533</v>
      </c>
      <c r="G39" s="2">
        <v>379564</v>
      </c>
      <c r="H39" s="2">
        <v>419540</v>
      </c>
      <c r="I39" s="2">
        <v>406617</v>
      </c>
      <c r="J39" s="2">
        <v>432379</v>
      </c>
      <c r="K39" s="2">
        <v>404465</v>
      </c>
    </row>
    <row r="40" spans="1:16" x14ac:dyDescent="0.25">
      <c r="B40" t="s">
        <v>14</v>
      </c>
      <c r="C40" s="2">
        <v>53462</v>
      </c>
      <c r="D40" s="2">
        <v>57848</v>
      </c>
      <c r="E40" s="2">
        <v>58441</v>
      </c>
      <c r="F40" s="2">
        <v>57694</v>
      </c>
      <c r="G40" s="2">
        <v>58702</v>
      </c>
      <c r="H40" s="2">
        <v>74032</v>
      </c>
      <c r="I40" s="2">
        <v>72383</v>
      </c>
      <c r="J40" s="2">
        <v>73746</v>
      </c>
      <c r="K40" s="2">
        <v>65692</v>
      </c>
    </row>
    <row r="41" spans="1:16" x14ac:dyDescent="0.25">
      <c r="B41" t="s">
        <v>3</v>
      </c>
      <c r="C41" s="2">
        <v>742615</v>
      </c>
      <c r="D41" s="2">
        <v>803821</v>
      </c>
      <c r="E41" s="2">
        <v>829431</v>
      </c>
      <c r="F41" s="2">
        <v>835551</v>
      </c>
      <c r="G41" s="2">
        <v>856707</v>
      </c>
      <c r="H41" s="2">
        <v>954981</v>
      </c>
      <c r="I41" s="2">
        <v>929507</v>
      </c>
      <c r="J41" s="2">
        <v>997816</v>
      </c>
      <c r="K41" s="2">
        <v>991522</v>
      </c>
    </row>
    <row r="44" spans="1:16" x14ac:dyDescent="0.25">
      <c r="B44" s="1" t="s">
        <v>19</v>
      </c>
      <c r="C44" s="1" t="s">
        <v>4</v>
      </c>
      <c r="D44" s="1" t="s">
        <v>5</v>
      </c>
      <c r="E44" s="1" t="s">
        <v>6</v>
      </c>
      <c r="F44" s="1" t="s">
        <v>7</v>
      </c>
      <c r="G44" s="1" t="s">
        <v>8</v>
      </c>
      <c r="H44" s="1" t="s">
        <v>1</v>
      </c>
      <c r="I44" s="1" t="s">
        <v>0</v>
      </c>
      <c r="J44" s="1" t="s">
        <v>2</v>
      </c>
      <c r="K44" s="1" t="s">
        <v>20</v>
      </c>
    </row>
    <row r="45" spans="1:16" x14ac:dyDescent="0.25">
      <c r="B45" t="s">
        <v>10</v>
      </c>
      <c r="C45" s="4">
        <f>C36/C$41</f>
        <v>7.083078041784774E-3</v>
      </c>
      <c r="D45" s="4">
        <f t="shared" ref="D45:K45" si="7">D36/D$41</f>
        <v>7.224245198868902E-3</v>
      </c>
      <c r="E45" s="4">
        <f t="shared" si="7"/>
        <v>7.4436571577382567E-3</v>
      </c>
      <c r="F45" s="4">
        <f t="shared" si="7"/>
        <v>8.2795664178488201E-3</v>
      </c>
      <c r="G45" s="4">
        <f t="shared" si="7"/>
        <v>8.1883304326916904E-3</v>
      </c>
      <c r="H45" s="4">
        <f t="shared" si="7"/>
        <v>7.9771220579257594E-3</v>
      </c>
      <c r="I45" s="4">
        <f t="shared" si="7"/>
        <v>8.2237142915545548E-3</v>
      </c>
      <c r="J45" s="4">
        <f t="shared" si="7"/>
        <v>8.0786437579674006E-3</v>
      </c>
      <c r="K45" s="4">
        <f t="shared" si="7"/>
        <v>8.8147312918926655E-3</v>
      </c>
    </row>
    <row r="46" spans="1:16" x14ac:dyDescent="0.25">
      <c r="B46" t="s">
        <v>11</v>
      </c>
      <c r="C46" s="4">
        <f t="shared" ref="C46:K49" si="8">C37/C$41</f>
        <v>0.11878698922052476</v>
      </c>
      <c r="D46" s="4">
        <f t="shared" si="8"/>
        <v>0.12078310967242707</v>
      </c>
      <c r="E46" s="4">
        <f t="shared" si="8"/>
        <v>0.12554389696068752</v>
      </c>
      <c r="F46" s="4">
        <f t="shared" si="8"/>
        <v>0.13044446119985495</v>
      </c>
      <c r="G46" s="4">
        <f t="shared" si="8"/>
        <v>0.13504617097794228</v>
      </c>
      <c r="H46" s="4">
        <f t="shared" si="8"/>
        <v>0.13503200587236813</v>
      </c>
      <c r="I46" s="4">
        <f t="shared" si="8"/>
        <v>0.13744167607129371</v>
      </c>
      <c r="J46" s="4">
        <f t="shared" si="8"/>
        <v>0.1430163477033842</v>
      </c>
      <c r="K46" s="4">
        <f t="shared" si="8"/>
        <v>0.15620228295489158</v>
      </c>
    </row>
    <row r="47" spans="1:16" x14ac:dyDescent="0.25">
      <c r="B47" t="s">
        <v>12</v>
      </c>
      <c r="C47" s="4">
        <f t="shared" si="8"/>
        <v>0.33555476256202743</v>
      </c>
      <c r="D47" s="4">
        <f t="shared" si="8"/>
        <v>0.33911778866190356</v>
      </c>
      <c r="E47" s="4">
        <f t="shared" si="8"/>
        <v>0.34428903670106376</v>
      </c>
      <c r="F47" s="4">
        <f t="shared" si="8"/>
        <v>0.34634989366298408</v>
      </c>
      <c r="G47" s="4">
        <f t="shared" si="8"/>
        <v>0.34518452633163965</v>
      </c>
      <c r="H47" s="4">
        <f t="shared" si="8"/>
        <v>0.34014498717775538</v>
      </c>
      <c r="I47" s="4">
        <f t="shared" si="8"/>
        <v>0.33899583327505872</v>
      </c>
      <c r="J47" s="4">
        <f t="shared" si="8"/>
        <v>0.34153491224835042</v>
      </c>
      <c r="K47" s="4">
        <f t="shared" si="8"/>
        <v>0.36061025373113254</v>
      </c>
    </row>
    <row r="48" spans="1:16" x14ac:dyDescent="0.25">
      <c r="B48" t="s">
        <v>13</v>
      </c>
      <c r="C48" s="4">
        <f t="shared" si="8"/>
        <v>0.4528591531277984</v>
      </c>
      <c r="D48" s="4">
        <f t="shared" si="8"/>
        <v>0.46069211926535886</v>
      </c>
      <c r="E48" s="4">
        <f t="shared" si="8"/>
        <v>0.45222688807146105</v>
      </c>
      <c r="F48" s="4">
        <f t="shared" si="8"/>
        <v>0.44585309574161242</v>
      </c>
      <c r="G48" s="4">
        <f t="shared" si="8"/>
        <v>0.44304995757009108</v>
      </c>
      <c r="H48" s="4">
        <f t="shared" si="8"/>
        <v>0.43931764087453051</v>
      </c>
      <c r="I48" s="4">
        <f t="shared" si="8"/>
        <v>0.43745447855691244</v>
      </c>
      <c r="J48" s="4">
        <f t="shared" si="8"/>
        <v>0.43332538263567633</v>
      </c>
      <c r="K48" s="4">
        <f t="shared" si="8"/>
        <v>0.407923374367891</v>
      </c>
    </row>
    <row r="49" spans="2:11" x14ac:dyDescent="0.25">
      <c r="B49" t="s">
        <v>14</v>
      </c>
      <c r="C49" s="4">
        <f t="shared" si="8"/>
        <v>7.1991543397318933E-2</v>
      </c>
      <c r="D49" s="4">
        <f t="shared" si="8"/>
        <v>7.1966271097669759E-2</v>
      </c>
      <c r="E49" s="4">
        <f t="shared" si="8"/>
        <v>7.0459146089307007E-2</v>
      </c>
      <c r="F49" s="4">
        <f t="shared" si="8"/>
        <v>6.9049046676983208E-2</v>
      </c>
      <c r="G49" s="4">
        <f t="shared" si="8"/>
        <v>6.8520509345668945E-2</v>
      </c>
      <c r="H49" s="4">
        <f t="shared" si="8"/>
        <v>7.7521961169908088E-2</v>
      </c>
      <c r="I49" s="4">
        <f t="shared" si="8"/>
        <v>7.7872463574776743E-2</v>
      </c>
      <c r="J49" s="4">
        <f t="shared" si="8"/>
        <v>7.3907413791721124E-2</v>
      </c>
      <c r="K49" s="4">
        <f t="shared" si="8"/>
        <v>6.6253698858925972E-2</v>
      </c>
    </row>
    <row r="51" spans="2:11" x14ac:dyDescent="0.25">
      <c r="C51" s="30">
        <f t="shared" ref="C51:K51" si="9">SUM(C45:C47)</f>
        <v>0.46142482982433697</v>
      </c>
      <c r="D51" s="30">
        <f t="shared" si="9"/>
        <v>0.46712514353319956</v>
      </c>
      <c r="E51" s="30">
        <f t="shared" si="9"/>
        <v>0.47727659081948953</v>
      </c>
      <c r="F51" s="30">
        <f t="shared" si="9"/>
        <v>0.48507392128068783</v>
      </c>
      <c r="G51" s="30">
        <f t="shared" si="9"/>
        <v>0.48841902774227364</v>
      </c>
      <c r="H51" s="30">
        <f t="shared" si="9"/>
        <v>0.48315411510804929</v>
      </c>
      <c r="I51" s="30">
        <f t="shared" si="9"/>
        <v>0.48466122363790698</v>
      </c>
      <c r="J51" s="30">
        <f t="shared" si="9"/>
        <v>0.49262990370970206</v>
      </c>
      <c r="K51" s="30">
        <f t="shared" si="9"/>
        <v>0.52562726797791681</v>
      </c>
    </row>
    <row r="53" spans="2:11" x14ac:dyDescent="0.25">
      <c r="H53" s="2"/>
    </row>
    <row r="54" spans="2:11" x14ac:dyDescent="0.25">
      <c r="H54" s="2"/>
    </row>
    <row r="55" spans="2:11" x14ac:dyDescent="0.25">
      <c r="H55" s="2"/>
    </row>
    <row r="56" spans="2:11" x14ac:dyDescent="0.25">
      <c r="H56" s="2"/>
    </row>
    <row r="57" spans="2:11" x14ac:dyDescent="0.25">
      <c r="H57" s="2"/>
    </row>
    <row r="58" spans="2:11" x14ac:dyDescent="0.25">
      <c r="H58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E9CC-952D-4AB9-B266-2E9E7A18F445}">
  <dimension ref="B1:V41"/>
  <sheetViews>
    <sheetView showGridLines="0" topLeftCell="B1" workbookViewId="0">
      <selection activeCell="K12" sqref="K12"/>
    </sheetView>
  </sheetViews>
  <sheetFormatPr defaultRowHeight="15" x14ac:dyDescent="0.25"/>
  <cols>
    <col min="2" max="2" width="29" customWidth="1"/>
  </cols>
  <sheetData>
    <row r="1" spans="2:21" x14ac:dyDescent="0.25">
      <c r="O1" s="1" t="s">
        <v>23</v>
      </c>
      <c r="P1" s="1" t="s">
        <v>24</v>
      </c>
      <c r="Q1" s="1" t="s">
        <v>70</v>
      </c>
      <c r="R1" s="1" t="s">
        <v>25</v>
      </c>
      <c r="S1" s="1" t="s">
        <v>75</v>
      </c>
      <c r="T1" s="1" t="s">
        <v>76</v>
      </c>
      <c r="U1" s="1"/>
    </row>
    <row r="2" spans="2:21" x14ac:dyDescent="0.25">
      <c r="B2" s="1" t="s">
        <v>15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1</v>
      </c>
      <c r="I2" s="1" t="s">
        <v>0</v>
      </c>
      <c r="J2" s="1" t="s">
        <v>2</v>
      </c>
      <c r="K2" s="1" t="s">
        <v>20</v>
      </c>
      <c r="N2" t="s">
        <v>4</v>
      </c>
      <c r="O2" s="2">
        <v>7680</v>
      </c>
      <c r="P2" s="2">
        <f>C12</f>
        <v>24</v>
      </c>
      <c r="Q2" s="2">
        <f>O2*P2</f>
        <v>184320</v>
      </c>
      <c r="R2" s="2">
        <f>Q2/60</f>
        <v>3072</v>
      </c>
      <c r="S2" s="2">
        <f>(R2*5)/52</f>
        <v>295.38461538461536</v>
      </c>
      <c r="T2" s="9">
        <f>R2/730</f>
        <v>4.2082191780821914</v>
      </c>
      <c r="U2" s="49"/>
    </row>
    <row r="3" spans="2:21" x14ac:dyDescent="0.25">
      <c r="B3" t="s">
        <v>10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N3" t="s">
        <v>5</v>
      </c>
      <c r="O3" s="2">
        <v>8949</v>
      </c>
      <c r="P3" s="2">
        <f>D12</f>
        <v>25</v>
      </c>
      <c r="Q3" s="2">
        <f t="shared" ref="Q3:Q10" si="0">O3*P3</f>
        <v>223725</v>
      </c>
      <c r="R3" s="2">
        <f t="shared" ref="R3:R10" si="1">Q3/60</f>
        <v>3728.75</v>
      </c>
      <c r="S3" s="2">
        <f t="shared" ref="S3:S10" si="2">(R3*5)/52</f>
        <v>358.53365384615387</v>
      </c>
      <c r="T3" s="9">
        <f t="shared" ref="T3:T10" si="3">R3/730</f>
        <v>5.1078767123287667</v>
      </c>
      <c r="U3" s="49"/>
    </row>
    <row r="4" spans="2:21" x14ac:dyDescent="0.25">
      <c r="B4" t="s">
        <v>11</v>
      </c>
      <c r="C4" s="5">
        <v>0.86</v>
      </c>
      <c r="D4" s="5">
        <v>0.83</v>
      </c>
      <c r="E4" s="5">
        <v>0.77</v>
      </c>
      <c r="F4" s="5">
        <v>0.8</v>
      </c>
      <c r="G4" s="5">
        <v>0.81</v>
      </c>
      <c r="H4" s="5">
        <v>0.78</v>
      </c>
      <c r="I4" s="5">
        <v>0.8</v>
      </c>
      <c r="J4" s="5">
        <v>0.77</v>
      </c>
      <c r="K4" s="5">
        <v>0.69</v>
      </c>
      <c r="N4" t="s">
        <v>6</v>
      </c>
      <c r="O4" s="2">
        <v>9839</v>
      </c>
      <c r="P4" s="2">
        <f>E12</f>
        <v>27</v>
      </c>
      <c r="Q4" s="2">
        <f t="shared" si="0"/>
        <v>265653</v>
      </c>
      <c r="R4" s="2">
        <f t="shared" si="1"/>
        <v>4427.55</v>
      </c>
      <c r="S4" s="2">
        <f t="shared" si="2"/>
        <v>425.72596153846155</v>
      </c>
      <c r="T4" s="9">
        <f t="shared" si="3"/>
        <v>6.0651369863013702</v>
      </c>
      <c r="U4" s="49"/>
    </row>
    <row r="5" spans="2:21" x14ac:dyDescent="0.25">
      <c r="B5" s="6" t="s">
        <v>12</v>
      </c>
      <c r="C5" s="7">
        <v>0.57999999999999996</v>
      </c>
      <c r="D5" s="7">
        <v>0.56999999999999995</v>
      </c>
      <c r="E5" s="7">
        <v>0.53</v>
      </c>
      <c r="F5" s="7">
        <v>0.5</v>
      </c>
      <c r="G5" s="7">
        <v>0.5</v>
      </c>
      <c r="H5" s="7">
        <v>0.48</v>
      </c>
      <c r="I5" s="7">
        <v>0.52</v>
      </c>
      <c r="J5" s="7">
        <v>0.43</v>
      </c>
      <c r="K5" s="7">
        <v>0.33</v>
      </c>
      <c r="N5" t="s">
        <v>7</v>
      </c>
      <c r="O5" s="2">
        <v>10139</v>
      </c>
      <c r="P5" s="2">
        <f>F12</f>
        <v>28</v>
      </c>
      <c r="Q5" s="2">
        <f t="shared" si="0"/>
        <v>283892</v>
      </c>
      <c r="R5" s="2">
        <f t="shared" si="1"/>
        <v>4731.5333333333338</v>
      </c>
      <c r="S5" s="2">
        <f t="shared" si="2"/>
        <v>454.95512820512823</v>
      </c>
      <c r="T5" s="9">
        <f t="shared" si="3"/>
        <v>6.4815525114155257</v>
      </c>
      <c r="U5" s="49"/>
    </row>
    <row r="6" spans="2:21" x14ac:dyDescent="0.25">
      <c r="B6" t="s">
        <v>13</v>
      </c>
      <c r="C6" s="5">
        <v>0.71</v>
      </c>
      <c r="D6" s="5">
        <v>0.69</v>
      </c>
      <c r="E6" s="5">
        <v>0.67</v>
      </c>
      <c r="F6" s="5">
        <v>0.65</v>
      </c>
      <c r="G6" s="5">
        <v>0.65</v>
      </c>
      <c r="H6" s="5">
        <v>0.64</v>
      </c>
      <c r="I6" s="5">
        <v>0.67</v>
      </c>
      <c r="J6" s="5">
        <v>0.59</v>
      </c>
      <c r="K6" s="5">
        <v>0.52</v>
      </c>
      <c r="N6" t="s">
        <v>8</v>
      </c>
      <c r="O6" s="2">
        <v>10074</v>
      </c>
      <c r="P6" s="2">
        <f>G12</f>
        <v>28</v>
      </c>
      <c r="Q6" s="2">
        <f t="shared" si="0"/>
        <v>282072</v>
      </c>
      <c r="R6" s="2">
        <f t="shared" si="1"/>
        <v>4701.2</v>
      </c>
      <c r="S6" s="2">
        <f t="shared" si="2"/>
        <v>452.03846153846155</v>
      </c>
      <c r="T6" s="9">
        <f t="shared" si="3"/>
        <v>6.4399999999999995</v>
      </c>
      <c r="U6" s="49"/>
    </row>
    <row r="7" spans="2:21" x14ac:dyDescent="0.25">
      <c r="B7" t="s">
        <v>14</v>
      </c>
      <c r="C7" s="5">
        <v>0.94</v>
      </c>
      <c r="D7" s="5">
        <v>0.93</v>
      </c>
      <c r="E7" s="5">
        <v>0.93</v>
      </c>
      <c r="F7" s="5">
        <v>0.92</v>
      </c>
      <c r="G7" s="5">
        <v>0.92</v>
      </c>
      <c r="H7" s="5">
        <v>0.91</v>
      </c>
      <c r="I7" s="5">
        <v>0.91</v>
      </c>
      <c r="J7" s="5">
        <v>0.88</v>
      </c>
      <c r="K7" s="5">
        <v>0.85</v>
      </c>
      <c r="N7" t="s">
        <v>1</v>
      </c>
      <c r="O7" s="2">
        <v>11488</v>
      </c>
      <c r="P7" s="2">
        <f>H12</f>
        <v>28</v>
      </c>
      <c r="Q7" s="2">
        <f t="shared" si="0"/>
        <v>321664</v>
      </c>
      <c r="R7" s="2">
        <f t="shared" si="1"/>
        <v>5361.0666666666666</v>
      </c>
      <c r="S7" s="2">
        <f t="shared" si="2"/>
        <v>515.48717948717945</v>
      </c>
      <c r="T7" s="9">
        <f t="shared" si="3"/>
        <v>7.3439269406392693</v>
      </c>
      <c r="U7" s="49"/>
    </row>
    <row r="8" spans="2:21" x14ac:dyDescent="0.25">
      <c r="B8" t="s">
        <v>3</v>
      </c>
      <c r="C8" s="5">
        <v>0.7</v>
      </c>
      <c r="D8" s="5">
        <v>0.68</v>
      </c>
      <c r="E8" s="5">
        <v>0.65</v>
      </c>
      <c r="F8" s="5">
        <v>0.64</v>
      </c>
      <c r="G8" s="5">
        <v>0.64</v>
      </c>
      <c r="H8" s="5">
        <v>0.63</v>
      </c>
      <c r="I8" s="5">
        <v>0.66</v>
      </c>
      <c r="J8" s="5">
        <v>0.57999999999999996</v>
      </c>
      <c r="K8" s="5">
        <v>0.5</v>
      </c>
      <c r="N8" t="s">
        <v>0</v>
      </c>
      <c r="O8" s="2">
        <v>10736</v>
      </c>
      <c r="P8" s="2">
        <f>I12</f>
        <v>25</v>
      </c>
      <c r="Q8" s="2">
        <f t="shared" si="0"/>
        <v>268400</v>
      </c>
      <c r="R8" s="2">
        <f t="shared" si="1"/>
        <v>4473.333333333333</v>
      </c>
      <c r="S8" s="2">
        <f t="shared" si="2"/>
        <v>430.12820512820508</v>
      </c>
      <c r="T8" s="9">
        <f t="shared" si="3"/>
        <v>6.1278538812785381</v>
      </c>
      <c r="U8" s="49"/>
    </row>
    <row r="9" spans="2:21" x14ac:dyDescent="0.25">
      <c r="N9" t="s">
        <v>2</v>
      </c>
      <c r="O9" s="2">
        <v>10461</v>
      </c>
      <c r="P9" s="2">
        <f>J12</f>
        <v>31</v>
      </c>
      <c r="Q9" s="2">
        <f t="shared" si="0"/>
        <v>324291</v>
      </c>
      <c r="R9" s="2">
        <f t="shared" si="1"/>
        <v>5404.85</v>
      </c>
      <c r="S9" s="2">
        <f t="shared" si="2"/>
        <v>519.69711538461536</v>
      </c>
      <c r="T9" s="9">
        <f t="shared" si="3"/>
        <v>7.4039041095890417</v>
      </c>
      <c r="U9" s="49"/>
    </row>
    <row r="10" spans="2:21" x14ac:dyDescent="0.25">
      <c r="N10" t="s">
        <v>20</v>
      </c>
      <c r="O10" s="2">
        <v>9241</v>
      </c>
      <c r="P10" s="2">
        <f>K12</f>
        <v>40</v>
      </c>
      <c r="Q10" s="2">
        <f t="shared" si="0"/>
        <v>369640</v>
      </c>
      <c r="R10" s="2">
        <f t="shared" si="1"/>
        <v>6160.666666666667</v>
      </c>
      <c r="S10" s="2">
        <f t="shared" si="2"/>
        <v>592.37179487179492</v>
      </c>
      <c r="T10" s="9">
        <f t="shared" si="3"/>
        <v>8.439269406392695</v>
      </c>
      <c r="U10" s="49"/>
    </row>
    <row r="11" spans="2:21" x14ac:dyDescent="0.25">
      <c r="B11" s="1" t="s">
        <v>16</v>
      </c>
      <c r="C11" s="1" t="s">
        <v>4</v>
      </c>
      <c r="D11" s="1" t="s">
        <v>5</v>
      </c>
      <c r="E11" s="1" t="s">
        <v>6</v>
      </c>
      <c r="F11" s="1" t="s">
        <v>7</v>
      </c>
      <c r="G11" s="1" t="s">
        <v>8</v>
      </c>
      <c r="H11" s="1" t="s">
        <v>1</v>
      </c>
      <c r="I11" s="1" t="s">
        <v>0</v>
      </c>
      <c r="J11" s="1" t="s">
        <v>2</v>
      </c>
      <c r="K11" s="1" t="s">
        <v>20</v>
      </c>
      <c r="N11" s="5"/>
      <c r="O11" s="5"/>
      <c r="P11" s="5"/>
      <c r="Q11" s="5"/>
      <c r="R11" s="5"/>
      <c r="S11" s="5"/>
      <c r="T11" s="5"/>
    </row>
    <row r="12" spans="2:21" x14ac:dyDescent="0.25">
      <c r="B12" t="s">
        <v>17</v>
      </c>
      <c r="C12">
        <v>24</v>
      </c>
      <c r="D12">
        <v>25</v>
      </c>
      <c r="E12">
        <v>27</v>
      </c>
      <c r="F12">
        <v>28</v>
      </c>
      <c r="G12">
        <v>28</v>
      </c>
      <c r="H12">
        <v>28</v>
      </c>
      <c r="I12">
        <v>25</v>
      </c>
      <c r="J12">
        <v>31</v>
      </c>
      <c r="K12">
        <v>40</v>
      </c>
      <c r="N12" s="5"/>
      <c r="O12" s="5"/>
      <c r="P12" s="5"/>
      <c r="Q12" s="5"/>
      <c r="R12" s="5"/>
      <c r="S12" s="5"/>
      <c r="T12" s="5"/>
    </row>
    <row r="13" spans="2:21" x14ac:dyDescent="0.25">
      <c r="B13" t="s">
        <v>18</v>
      </c>
      <c r="C13" s="5">
        <v>0.7</v>
      </c>
      <c r="D13" s="5">
        <v>0.68</v>
      </c>
      <c r="E13" s="5">
        <v>0.65</v>
      </c>
      <c r="F13" s="5">
        <v>0.64</v>
      </c>
      <c r="G13" s="5">
        <v>0.64</v>
      </c>
      <c r="H13" s="5">
        <v>0.63</v>
      </c>
      <c r="I13" s="5">
        <v>0.66</v>
      </c>
      <c r="J13" s="5">
        <v>0.57999999999999996</v>
      </c>
      <c r="K13" s="5">
        <v>0.5</v>
      </c>
      <c r="N13" s="5"/>
      <c r="O13" s="5"/>
      <c r="P13" s="5"/>
      <c r="Q13" s="5"/>
      <c r="R13" s="5"/>
      <c r="S13" s="5"/>
      <c r="T13" s="5"/>
    </row>
    <row r="14" spans="2:21" x14ac:dyDescent="0.25">
      <c r="B14" s="10" t="s">
        <v>26</v>
      </c>
      <c r="C14">
        <v>95</v>
      </c>
      <c r="D14">
        <v>99</v>
      </c>
      <c r="E14">
        <v>106</v>
      </c>
      <c r="F14">
        <v>115</v>
      </c>
      <c r="G14">
        <v>115</v>
      </c>
      <c r="H14">
        <v>121</v>
      </c>
      <c r="I14">
        <v>113</v>
      </c>
      <c r="J14">
        <v>139</v>
      </c>
      <c r="K14">
        <v>170</v>
      </c>
      <c r="N14" s="5"/>
      <c r="O14" s="1" t="s">
        <v>107</v>
      </c>
      <c r="P14" s="5"/>
      <c r="Q14" s="5"/>
      <c r="R14" s="5"/>
      <c r="S14" s="5"/>
      <c r="T14" s="5"/>
    </row>
    <row r="15" spans="2:21" x14ac:dyDescent="0.25">
      <c r="N15" t="s">
        <v>4</v>
      </c>
      <c r="O15" s="2">
        <v>3072</v>
      </c>
      <c r="P15" s="5"/>
      <c r="Q15" s="5"/>
      <c r="R15" s="5"/>
      <c r="S15" s="5"/>
      <c r="T15" s="5"/>
    </row>
    <row r="16" spans="2:21" x14ac:dyDescent="0.25">
      <c r="N16" t="s">
        <v>5</v>
      </c>
      <c r="O16" s="2">
        <v>3728.75</v>
      </c>
      <c r="P16" s="5"/>
      <c r="Q16" s="5"/>
      <c r="R16" s="5"/>
      <c r="S16" s="5"/>
      <c r="T16" s="5"/>
    </row>
    <row r="17" spans="13:15" x14ac:dyDescent="0.25">
      <c r="N17" t="s">
        <v>6</v>
      </c>
      <c r="O17" s="2">
        <v>4427.55</v>
      </c>
    </row>
    <row r="18" spans="13:15" x14ac:dyDescent="0.25">
      <c r="N18" t="s">
        <v>7</v>
      </c>
      <c r="O18" s="2">
        <v>4731.5333333333338</v>
      </c>
    </row>
    <row r="19" spans="13:15" x14ac:dyDescent="0.25">
      <c r="N19" t="s">
        <v>8</v>
      </c>
      <c r="O19" s="2">
        <v>4701.2</v>
      </c>
    </row>
    <row r="20" spans="13:15" x14ac:dyDescent="0.25">
      <c r="N20" t="s">
        <v>1</v>
      </c>
      <c r="O20" s="2">
        <v>5361.0666666666666</v>
      </c>
    </row>
    <row r="21" spans="13:15" x14ac:dyDescent="0.25">
      <c r="N21" t="s">
        <v>0</v>
      </c>
      <c r="O21" s="2">
        <v>4473.333333333333</v>
      </c>
    </row>
    <row r="22" spans="13:15" x14ac:dyDescent="0.25">
      <c r="N22" t="s">
        <v>2</v>
      </c>
      <c r="O22" s="2">
        <v>5404.85</v>
      </c>
    </row>
    <row r="23" spans="13:15" x14ac:dyDescent="0.25">
      <c r="N23" t="s">
        <v>20</v>
      </c>
      <c r="O23" s="2">
        <v>6160.666666666667</v>
      </c>
    </row>
    <row r="32" spans="13:15" x14ac:dyDescent="0.25">
      <c r="M32" s="1"/>
      <c r="N32" s="1"/>
    </row>
    <row r="33" spans="7:22" x14ac:dyDescent="0.25">
      <c r="M33" s="2"/>
    </row>
    <row r="34" spans="7:22" x14ac:dyDescent="0.25">
      <c r="M34" s="2"/>
    </row>
    <row r="35" spans="7:22" x14ac:dyDescent="0.25">
      <c r="M35" s="2"/>
      <c r="O35" s="2"/>
      <c r="P35" s="2"/>
      <c r="Q35" s="2"/>
      <c r="R35" s="2"/>
      <c r="S35" s="2"/>
      <c r="T35" s="2"/>
      <c r="U35" s="2"/>
      <c r="V35" s="2"/>
    </row>
    <row r="36" spans="7:22" x14ac:dyDescent="0.25">
      <c r="G36" s="24"/>
      <c r="L36" s="24"/>
      <c r="M36" s="2"/>
      <c r="N36" s="24"/>
    </row>
    <row r="37" spans="7:22" x14ac:dyDescent="0.25">
      <c r="M37" s="2"/>
      <c r="O37" s="2"/>
    </row>
    <row r="38" spans="7:22" x14ac:dyDescent="0.25">
      <c r="M38" s="2"/>
    </row>
    <row r="39" spans="7:22" x14ac:dyDescent="0.25">
      <c r="M39" s="2"/>
    </row>
    <row r="40" spans="7:22" x14ac:dyDescent="0.25">
      <c r="M40" s="2"/>
    </row>
    <row r="41" spans="7:22" x14ac:dyDescent="0.25">
      <c r="M41" s="2"/>
      <c r="N41" s="2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E14C-BDF9-4122-B51A-9D8DEDB27A41}">
  <dimension ref="A1:I36"/>
  <sheetViews>
    <sheetView showGridLines="0" workbookViewId="0">
      <selection activeCell="C28" sqref="C28"/>
    </sheetView>
  </sheetViews>
  <sheetFormatPr defaultRowHeight="15" x14ac:dyDescent="0.25"/>
  <cols>
    <col min="1" max="1" width="36.85546875" customWidth="1"/>
    <col min="2" max="2" width="23.42578125" bestFit="1" customWidth="1"/>
    <col min="3" max="3" width="30.28515625" bestFit="1" customWidth="1"/>
    <col min="7" max="7" width="50.42578125" bestFit="1" customWidth="1"/>
    <col min="8" max="8" width="23.42578125" bestFit="1" customWidth="1"/>
    <col min="9" max="9" width="30.28515625" bestFit="1" customWidth="1"/>
  </cols>
  <sheetData>
    <row r="1" spans="1:9" x14ac:dyDescent="0.25">
      <c r="A1" s="1" t="s">
        <v>105</v>
      </c>
      <c r="B1" s="41" t="s">
        <v>87</v>
      </c>
      <c r="C1" s="44" t="s">
        <v>89</v>
      </c>
      <c r="D1" s="1"/>
      <c r="E1" s="1"/>
      <c r="G1" s="1" t="s">
        <v>102</v>
      </c>
      <c r="H1" s="41" t="s">
        <v>87</v>
      </c>
      <c r="I1" s="44" t="s">
        <v>89</v>
      </c>
    </row>
    <row r="2" spans="1:9" x14ac:dyDescent="0.25">
      <c r="A2" t="s">
        <v>4</v>
      </c>
      <c r="B2" s="38">
        <v>0.16319444444444445</v>
      </c>
      <c r="C2" s="45">
        <v>0.37152777777777773</v>
      </c>
      <c r="G2" t="s">
        <v>8</v>
      </c>
      <c r="H2" s="38">
        <v>0.18611111111111112</v>
      </c>
      <c r="I2" s="45">
        <v>0.68472222222222223</v>
      </c>
    </row>
    <row r="3" spans="1:9" x14ac:dyDescent="0.25">
      <c r="A3" t="s">
        <v>5</v>
      </c>
      <c r="B3" s="38">
        <v>0.16180555555555556</v>
      </c>
      <c r="C3" s="45">
        <v>0.34652777777777777</v>
      </c>
      <c r="G3" t="s">
        <v>1</v>
      </c>
      <c r="H3" s="38">
        <v>0.17500000000000002</v>
      </c>
      <c r="I3" s="45">
        <v>0.60763888888888895</v>
      </c>
    </row>
    <row r="4" spans="1:9" x14ac:dyDescent="0.25">
      <c r="A4" t="s">
        <v>6</v>
      </c>
      <c r="B4" s="38">
        <v>0.16527777777777777</v>
      </c>
      <c r="C4" s="45">
        <v>0.34513888888888888</v>
      </c>
      <c r="G4" t="s">
        <v>0</v>
      </c>
      <c r="H4" s="38">
        <v>0.17708333333333334</v>
      </c>
      <c r="I4" s="45">
        <v>0.60555555555555551</v>
      </c>
    </row>
    <row r="5" spans="1:9" x14ac:dyDescent="0.25">
      <c r="A5" t="s">
        <v>7</v>
      </c>
      <c r="B5" s="38">
        <v>0.17013888888888887</v>
      </c>
      <c r="C5" s="45">
        <v>0.37986111111111115</v>
      </c>
      <c r="G5" s="42" t="s">
        <v>2</v>
      </c>
      <c r="H5" s="43">
        <v>0.22291666666666665</v>
      </c>
      <c r="I5" s="46">
        <v>0.78680555555555554</v>
      </c>
    </row>
    <row r="6" spans="1:9" x14ac:dyDescent="0.25">
      <c r="A6" t="s">
        <v>8</v>
      </c>
      <c r="B6" s="38" t="s">
        <v>91</v>
      </c>
      <c r="C6" s="45" t="s">
        <v>78</v>
      </c>
      <c r="G6" s="40" t="s">
        <v>101</v>
      </c>
      <c r="H6" s="39">
        <f>(H5-H2)/H2</f>
        <v>0.19776119402985062</v>
      </c>
      <c r="I6" s="47">
        <f>(I5-I2)/I2</f>
        <v>0.14908722109533465</v>
      </c>
    </row>
    <row r="7" spans="1:9" x14ac:dyDescent="0.25">
      <c r="A7" t="s">
        <v>1</v>
      </c>
      <c r="B7" s="38" t="s">
        <v>92</v>
      </c>
      <c r="C7" s="45" t="s">
        <v>79</v>
      </c>
    </row>
    <row r="8" spans="1:9" x14ac:dyDescent="0.25">
      <c r="A8" t="s">
        <v>0</v>
      </c>
      <c r="B8" s="38" t="s">
        <v>93</v>
      </c>
      <c r="C8" s="45" t="s">
        <v>80</v>
      </c>
    </row>
    <row r="9" spans="1:9" x14ac:dyDescent="0.25">
      <c r="A9" t="s">
        <v>2</v>
      </c>
      <c r="B9" s="38" t="s">
        <v>94</v>
      </c>
      <c r="C9" s="45" t="s">
        <v>81</v>
      </c>
    </row>
    <row r="10" spans="1:9" x14ac:dyDescent="0.25">
      <c r="A10" s="42" t="s">
        <v>20</v>
      </c>
      <c r="B10" s="43" t="s">
        <v>95</v>
      </c>
      <c r="C10" s="46" t="s">
        <v>82</v>
      </c>
    </row>
    <row r="11" spans="1:9" x14ac:dyDescent="0.25">
      <c r="A11" s="40" t="s">
        <v>101</v>
      </c>
      <c r="B11" s="39">
        <f>(B10-B2)/B2</f>
        <v>0.37021276595744668</v>
      </c>
      <c r="C11" s="47">
        <f>(C10-C2)/C2</f>
        <v>0.47850467289719656</v>
      </c>
      <c r="G11" s="40"/>
    </row>
    <row r="15" spans="1:9" x14ac:dyDescent="0.25">
      <c r="A15" s="1" t="s">
        <v>88</v>
      </c>
      <c r="B15" s="1" t="s">
        <v>87</v>
      </c>
      <c r="C15" s="44" t="s">
        <v>89</v>
      </c>
      <c r="D15" s="1"/>
      <c r="E15" s="1"/>
      <c r="G15" s="1" t="s">
        <v>103</v>
      </c>
      <c r="H15" s="41" t="s">
        <v>87</v>
      </c>
      <c r="I15" s="44" t="s">
        <v>89</v>
      </c>
    </row>
    <row r="16" spans="1:9" x14ac:dyDescent="0.25">
      <c r="A16" t="s">
        <v>4</v>
      </c>
      <c r="B16" s="38">
        <v>8.2638888888888887E-2</v>
      </c>
      <c r="C16" s="45">
        <v>0.18263888888888891</v>
      </c>
      <c r="G16" t="s">
        <v>8</v>
      </c>
      <c r="H16" s="38">
        <v>0.1423611111111111</v>
      </c>
      <c r="I16" s="45">
        <v>0.60416666666666663</v>
      </c>
    </row>
    <row r="17" spans="1:9" x14ac:dyDescent="0.25">
      <c r="A17" t="s">
        <v>5</v>
      </c>
      <c r="B17" s="38">
        <v>8.4722222222222213E-2</v>
      </c>
      <c r="C17" s="45">
        <v>0.18680555555555556</v>
      </c>
      <c r="G17" t="s">
        <v>1</v>
      </c>
      <c r="H17" s="38">
        <v>0.14027777777777778</v>
      </c>
      <c r="I17" s="45">
        <v>0.59166666666666667</v>
      </c>
    </row>
    <row r="18" spans="1:9" x14ac:dyDescent="0.25">
      <c r="A18" t="s">
        <v>6</v>
      </c>
      <c r="B18" s="38">
        <v>9.0277777777777776E-2</v>
      </c>
      <c r="C18" s="45">
        <v>0.20069444444444443</v>
      </c>
      <c r="G18" t="s">
        <v>0</v>
      </c>
      <c r="H18" s="38">
        <v>0.13958333333333334</v>
      </c>
      <c r="I18" s="45">
        <v>0.60902777777777783</v>
      </c>
    </row>
    <row r="19" spans="1:9" x14ac:dyDescent="0.25">
      <c r="A19" t="s">
        <v>7</v>
      </c>
      <c r="B19" s="38">
        <v>9.5138888888888884E-2</v>
      </c>
      <c r="C19" s="45">
        <v>0.21319444444444444</v>
      </c>
      <c r="G19" s="42" t="s">
        <v>2</v>
      </c>
      <c r="H19" s="43">
        <v>0.15625</v>
      </c>
      <c r="I19" s="46">
        <v>0.61458333333333337</v>
      </c>
    </row>
    <row r="20" spans="1:9" x14ac:dyDescent="0.25">
      <c r="A20" t="s">
        <v>8</v>
      </c>
      <c r="B20" s="38" t="s">
        <v>96</v>
      </c>
      <c r="C20" s="45" t="s">
        <v>83</v>
      </c>
      <c r="G20" s="40" t="s">
        <v>101</v>
      </c>
      <c r="H20" s="39">
        <f>(H19-H16)/H16</f>
        <v>9.7560975609756143E-2</v>
      </c>
      <c r="I20" s="47">
        <f>(I19-I16)/I16</f>
        <v>1.7241379310344952E-2</v>
      </c>
    </row>
    <row r="21" spans="1:9" x14ac:dyDescent="0.25">
      <c r="A21" t="s">
        <v>1</v>
      </c>
      <c r="B21" s="38" t="s">
        <v>97</v>
      </c>
      <c r="C21" s="45" t="s">
        <v>84</v>
      </c>
    </row>
    <row r="22" spans="1:9" x14ac:dyDescent="0.25">
      <c r="A22" t="s">
        <v>0</v>
      </c>
      <c r="B22" s="38" t="s">
        <v>98</v>
      </c>
      <c r="C22" s="45" t="s">
        <v>84</v>
      </c>
    </row>
    <row r="23" spans="1:9" x14ac:dyDescent="0.25">
      <c r="A23" t="s">
        <v>2</v>
      </c>
      <c r="B23" s="38" t="s">
        <v>99</v>
      </c>
      <c r="C23" s="45" t="s">
        <v>85</v>
      </c>
    </row>
    <row r="24" spans="1:9" x14ac:dyDescent="0.25">
      <c r="A24" s="42" t="s">
        <v>20</v>
      </c>
      <c r="B24" s="43" t="s">
        <v>100</v>
      </c>
      <c r="C24" s="46" t="s">
        <v>86</v>
      </c>
    </row>
    <row r="25" spans="1:9" x14ac:dyDescent="0.25">
      <c r="A25" s="40" t="s">
        <v>101</v>
      </c>
      <c r="B25" s="39">
        <f>(B24-B16)/B16</f>
        <v>0.3613445378151261</v>
      </c>
      <c r="C25" s="47">
        <f>(C24-C16)/C16</f>
        <v>0.44866920152091244</v>
      </c>
      <c r="G25" s="40"/>
    </row>
    <row r="35" spans="1:1" x14ac:dyDescent="0.25">
      <c r="A35" t="s">
        <v>90</v>
      </c>
    </row>
    <row r="36" spans="1:1" x14ac:dyDescent="0.25">
      <c r="A36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EF11-ED88-49DE-A887-F88F8DF26A4A}">
  <dimension ref="A1:R31"/>
  <sheetViews>
    <sheetView showGridLines="0" workbookViewId="0">
      <selection activeCell="J29" sqref="J29"/>
    </sheetView>
  </sheetViews>
  <sheetFormatPr defaultRowHeight="15" x14ac:dyDescent="0.25"/>
  <cols>
    <col min="1" max="1" width="51.28515625" bestFit="1" customWidth="1"/>
    <col min="11" max="11" width="26.85546875" bestFit="1" customWidth="1"/>
  </cols>
  <sheetData>
    <row r="1" spans="1:12" x14ac:dyDescent="0.25">
      <c r="A1" s="1" t="s">
        <v>77</v>
      </c>
      <c r="B1" s="1" t="s">
        <v>29</v>
      </c>
      <c r="C1" s="1" t="s">
        <v>31</v>
      </c>
      <c r="D1" s="1" t="s">
        <v>33</v>
      </c>
      <c r="E1" s="1" t="s">
        <v>35</v>
      </c>
      <c r="F1" s="1" t="s">
        <v>37</v>
      </c>
      <c r="G1" s="44" t="s">
        <v>3</v>
      </c>
      <c r="K1" s="1" t="s">
        <v>71</v>
      </c>
      <c r="L1" s="1" t="s">
        <v>104</v>
      </c>
    </row>
    <row r="2" spans="1:12" x14ac:dyDescent="0.25">
      <c r="A2" t="s">
        <v>4</v>
      </c>
      <c r="B2" s="5">
        <v>0.68</v>
      </c>
      <c r="C2" s="5">
        <v>0.5</v>
      </c>
      <c r="D2" s="5">
        <v>0.35</v>
      </c>
      <c r="E2" s="5">
        <v>0.12</v>
      </c>
      <c r="F2" s="5">
        <v>0.03</v>
      </c>
      <c r="G2" s="48">
        <v>0.24</v>
      </c>
      <c r="K2" t="s">
        <v>8</v>
      </c>
      <c r="L2" s="5">
        <v>0.30524218443059997</v>
      </c>
    </row>
    <row r="3" spans="1:12" x14ac:dyDescent="0.25">
      <c r="A3" t="s">
        <v>5</v>
      </c>
      <c r="B3" s="5">
        <v>0.68</v>
      </c>
      <c r="C3" s="5">
        <v>0.53</v>
      </c>
      <c r="D3" s="5">
        <v>0.37</v>
      </c>
      <c r="E3" s="5">
        <v>0.14000000000000001</v>
      </c>
      <c r="F3" s="5">
        <v>0.04</v>
      </c>
      <c r="G3" s="48">
        <v>0.26</v>
      </c>
      <c r="K3" t="s">
        <v>1</v>
      </c>
      <c r="L3" s="5">
        <v>0.30834845243575509</v>
      </c>
    </row>
    <row r="4" spans="1:12" x14ac:dyDescent="0.25">
      <c r="A4" t="s">
        <v>6</v>
      </c>
      <c r="B4" s="5">
        <v>0.69</v>
      </c>
      <c r="C4" s="5">
        <v>0.53</v>
      </c>
      <c r="D4" s="5">
        <v>0.37</v>
      </c>
      <c r="E4" s="5">
        <v>0.14000000000000001</v>
      </c>
      <c r="F4" s="5">
        <v>0.04</v>
      </c>
      <c r="G4" s="48">
        <v>0.27</v>
      </c>
      <c r="K4" t="s">
        <v>0</v>
      </c>
      <c r="L4" s="5">
        <v>0.30690246799524878</v>
      </c>
    </row>
    <row r="5" spans="1:12" x14ac:dyDescent="0.25">
      <c r="A5" t="s">
        <v>7</v>
      </c>
      <c r="B5" s="5">
        <v>0.72</v>
      </c>
      <c r="C5" s="5">
        <v>0.52</v>
      </c>
      <c r="D5" s="5">
        <v>0.36</v>
      </c>
      <c r="E5" s="5">
        <v>0.14000000000000001</v>
      </c>
      <c r="F5" s="5">
        <v>0.04</v>
      </c>
      <c r="G5" s="48">
        <v>0.27</v>
      </c>
      <c r="K5" t="s">
        <v>2</v>
      </c>
      <c r="L5" s="5">
        <v>0.32384950248756217</v>
      </c>
    </row>
    <row r="6" spans="1:12" x14ac:dyDescent="0.25">
      <c r="A6" t="s">
        <v>8</v>
      </c>
      <c r="B6" s="5">
        <v>0.73</v>
      </c>
      <c r="C6" s="5">
        <v>0.53</v>
      </c>
      <c r="D6" s="5">
        <v>0.37</v>
      </c>
      <c r="E6" s="5">
        <v>0.16</v>
      </c>
      <c r="F6" s="5">
        <v>0.04</v>
      </c>
      <c r="G6" s="48">
        <v>0.28000000000000003</v>
      </c>
    </row>
    <row r="7" spans="1:12" x14ac:dyDescent="0.25">
      <c r="A7" t="s">
        <v>1</v>
      </c>
      <c r="B7" s="5">
        <v>0.72</v>
      </c>
      <c r="C7" s="5">
        <v>0.51</v>
      </c>
      <c r="D7" s="5">
        <v>0.35</v>
      </c>
      <c r="E7" s="5">
        <v>0.15</v>
      </c>
      <c r="F7" s="5">
        <v>0.04</v>
      </c>
      <c r="G7" s="48">
        <v>0.26</v>
      </c>
    </row>
    <row r="8" spans="1:12" x14ac:dyDescent="0.25">
      <c r="A8" t="s">
        <v>0</v>
      </c>
      <c r="B8" s="5">
        <v>0.72</v>
      </c>
      <c r="C8" s="5">
        <v>0.5</v>
      </c>
      <c r="D8" s="5">
        <v>0.35</v>
      </c>
      <c r="E8" s="5">
        <v>0.15</v>
      </c>
      <c r="F8" s="5">
        <v>0.04</v>
      </c>
      <c r="G8" s="48">
        <v>0.26</v>
      </c>
    </row>
    <row r="9" spans="1:12" x14ac:dyDescent="0.25">
      <c r="A9" t="s">
        <v>2</v>
      </c>
      <c r="B9" s="5">
        <v>0.72</v>
      </c>
      <c r="C9" s="5">
        <v>0.49</v>
      </c>
      <c r="D9" s="5">
        <v>0.33</v>
      </c>
      <c r="E9" s="5">
        <v>0.13</v>
      </c>
      <c r="F9" s="5">
        <v>0.03</v>
      </c>
      <c r="G9" s="48">
        <v>0.25</v>
      </c>
    </row>
    <row r="10" spans="1:12" x14ac:dyDescent="0.25">
      <c r="A10" t="s">
        <v>20</v>
      </c>
      <c r="B10" s="5">
        <v>0.72</v>
      </c>
      <c r="C10" s="5">
        <v>0.46</v>
      </c>
      <c r="D10" s="5">
        <v>0.3</v>
      </c>
      <c r="E10" s="5">
        <v>0.12</v>
      </c>
      <c r="F10" s="5">
        <v>0.03</v>
      </c>
      <c r="G10" s="48">
        <v>0.24</v>
      </c>
    </row>
    <row r="14" spans="1:12" x14ac:dyDescent="0.25">
      <c r="A14" s="1"/>
      <c r="B14" s="1"/>
      <c r="C14" s="1"/>
      <c r="D14" s="1"/>
      <c r="E14" s="1"/>
      <c r="F14" s="1"/>
      <c r="G14" s="1"/>
    </row>
    <row r="26" spans="15:18" x14ac:dyDescent="0.25">
      <c r="O26" s="2"/>
      <c r="P26" s="2"/>
      <c r="Q26" s="2"/>
      <c r="R26" s="2"/>
    </row>
    <row r="27" spans="15:18" x14ac:dyDescent="0.25">
      <c r="O27" s="2"/>
      <c r="P27" s="2"/>
      <c r="Q27" s="2"/>
      <c r="R27" s="2"/>
    </row>
    <row r="29" spans="15:18" x14ac:dyDescent="0.25">
      <c r="O29" s="4"/>
      <c r="P29" s="4"/>
      <c r="Q29" s="4"/>
      <c r="R29" s="4"/>
    </row>
    <row r="31" spans="15:18" x14ac:dyDescent="0.25">
      <c r="O31" s="4"/>
      <c r="P31" s="4"/>
      <c r="Q31" s="4"/>
      <c r="R31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48345-55DD-4F11-8233-D8426C41A160}">
  <dimension ref="A1:Z29"/>
  <sheetViews>
    <sheetView showGridLines="0" workbookViewId="0">
      <selection activeCell="B6" sqref="B6"/>
    </sheetView>
  </sheetViews>
  <sheetFormatPr defaultRowHeight="15" x14ac:dyDescent="0.25"/>
  <sheetData>
    <row r="1" spans="1:26" x14ac:dyDescent="0.25">
      <c r="B1" s="1" t="s">
        <v>62</v>
      </c>
      <c r="C1" s="1" t="s">
        <v>66</v>
      </c>
      <c r="D1" s="1" t="s">
        <v>55</v>
      </c>
      <c r="Q1" s="1" t="s">
        <v>67</v>
      </c>
      <c r="R1" s="1" t="s">
        <v>23</v>
      </c>
      <c r="S1" s="1" t="s">
        <v>68</v>
      </c>
      <c r="T1" s="1" t="s">
        <v>69</v>
      </c>
    </row>
    <row r="2" spans="1:26" x14ac:dyDescent="0.25">
      <c r="A2" t="s">
        <v>7</v>
      </c>
      <c r="B2" s="4">
        <v>0.40100000000000002</v>
      </c>
      <c r="C2" s="4">
        <v>6.9843395642368453E-2</v>
      </c>
      <c r="D2" s="4">
        <v>2.4443551072696124E-2</v>
      </c>
      <c r="P2" t="s">
        <v>7</v>
      </c>
      <c r="Q2" t="s">
        <v>31</v>
      </c>
      <c r="R2" s="29">
        <v>3989</v>
      </c>
      <c r="S2" s="4">
        <v>0.8</v>
      </c>
      <c r="T2" s="2">
        <f>R2*S2</f>
        <v>3191.2000000000003</v>
      </c>
    </row>
    <row r="3" spans="1:26" x14ac:dyDescent="0.25">
      <c r="A3" t="s">
        <v>8</v>
      </c>
      <c r="B3" s="4">
        <v>0.42599999999999999</v>
      </c>
      <c r="C3" s="4">
        <v>7.6405055885328421E-2</v>
      </c>
      <c r="D3" s="4">
        <v>2.7548217442416104E-2</v>
      </c>
      <c r="Q3" t="s">
        <v>33</v>
      </c>
      <c r="R3" s="29">
        <v>16480</v>
      </c>
      <c r="S3" s="4">
        <v>0.5</v>
      </c>
      <c r="T3" s="2">
        <f>R3*S3</f>
        <v>8240</v>
      </c>
    </row>
    <row r="4" spans="1:26" x14ac:dyDescent="0.25">
      <c r="A4" t="s">
        <v>1</v>
      </c>
      <c r="B4" s="4">
        <v>0.38900000000000001</v>
      </c>
      <c r="C4" s="4">
        <v>7.4076721729758266E-2</v>
      </c>
      <c r="D4" s="4">
        <v>2.4923812526271544E-2</v>
      </c>
      <c r="Q4" t="s">
        <v>3</v>
      </c>
      <c r="R4" s="29">
        <f>SUM(R2:R3)</f>
        <v>20469</v>
      </c>
      <c r="S4" s="30">
        <f>T4/R4</f>
        <v>0.55846401876007623</v>
      </c>
      <c r="T4" s="29">
        <f>SUM(T2:T3)</f>
        <v>11431.2</v>
      </c>
    </row>
    <row r="5" spans="1:26" x14ac:dyDescent="0.25">
      <c r="A5" t="s">
        <v>0</v>
      </c>
      <c r="B5" s="4">
        <v>0.38300000000000001</v>
      </c>
      <c r="C5" s="4">
        <v>7.7345974684377733E-2</v>
      </c>
      <c r="D5" s="4">
        <v>2.6716779588266296E-2</v>
      </c>
      <c r="P5" t="s">
        <v>2</v>
      </c>
      <c r="Q5" t="s">
        <v>31</v>
      </c>
      <c r="R5" s="2">
        <v>5910</v>
      </c>
      <c r="S5" s="4">
        <v>0.77</v>
      </c>
      <c r="T5" s="2">
        <f t="shared" ref="T5:T6" si="0">R5*S5</f>
        <v>4550.7</v>
      </c>
    </row>
    <row r="6" spans="1:26" x14ac:dyDescent="0.25">
      <c r="A6" t="s">
        <v>2</v>
      </c>
      <c r="B6" s="4">
        <v>0.373</v>
      </c>
      <c r="C6" s="4">
        <v>8.0387800444354673E-2</v>
      </c>
      <c r="D6" s="4">
        <v>2.4463817456989619E-2</v>
      </c>
      <c r="Q6" t="s">
        <v>33</v>
      </c>
      <c r="R6" s="2">
        <v>19746</v>
      </c>
      <c r="S6" s="4">
        <v>0.43</v>
      </c>
      <c r="T6" s="2">
        <f t="shared" si="0"/>
        <v>8490.7800000000007</v>
      </c>
    </row>
    <row r="7" spans="1:26" x14ac:dyDescent="0.25">
      <c r="Q7" t="s">
        <v>3</v>
      </c>
      <c r="R7" s="29">
        <f>SUM(R5:R6)</f>
        <v>25656</v>
      </c>
      <c r="S7" s="30">
        <f>T7/R7</f>
        <v>0.50832086061739945</v>
      </c>
      <c r="T7" s="29">
        <f>SUM(T5:T6)</f>
        <v>13041.48</v>
      </c>
    </row>
    <row r="9" spans="1:26" x14ac:dyDescent="0.25">
      <c r="B9" s="4"/>
    </row>
    <row r="13" spans="1:26" x14ac:dyDescent="0.25">
      <c r="C13" s="24"/>
    </row>
    <row r="14" spans="1:26" x14ac:dyDescent="0.25">
      <c r="C14" s="24"/>
    </row>
    <row r="15" spans="1:26" x14ac:dyDescent="0.25">
      <c r="C15" s="9"/>
    </row>
    <row r="16" spans="1:26" x14ac:dyDescent="0.25">
      <c r="Q16" s="29"/>
      <c r="R16" s="2"/>
      <c r="S16" s="2"/>
      <c r="T16" s="2"/>
      <c r="U16" s="2"/>
      <c r="V16" s="9"/>
      <c r="X16" s="24"/>
      <c r="Z16" s="24"/>
    </row>
    <row r="17" spans="1:25" x14ac:dyDescent="0.25">
      <c r="P17" s="29"/>
      <c r="Q17" s="2"/>
      <c r="R17" s="2"/>
      <c r="S17" s="2"/>
      <c r="T17" s="2"/>
      <c r="Y17" s="24"/>
    </row>
    <row r="22" spans="1:25" ht="15.75" x14ac:dyDescent="0.25">
      <c r="A22" s="36"/>
      <c r="B22" s="56" t="s">
        <v>74</v>
      </c>
      <c r="C22" s="56"/>
      <c r="D22" s="57"/>
      <c r="E22" s="58" t="s">
        <v>66</v>
      </c>
      <c r="F22" s="56"/>
      <c r="G22" s="57"/>
      <c r="H22" s="58" t="s">
        <v>55</v>
      </c>
      <c r="I22" s="56"/>
      <c r="J22" s="57"/>
      <c r="K22" s="37"/>
    </row>
    <row r="23" spans="1:25" x14ac:dyDescent="0.25">
      <c r="A23" s="14"/>
      <c r="B23" s="1" t="s">
        <v>71</v>
      </c>
      <c r="C23" s="1" t="s">
        <v>72</v>
      </c>
      <c r="D23" s="31" t="s">
        <v>73</v>
      </c>
      <c r="E23" s="33" t="s">
        <v>71</v>
      </c>
      <c r="F23" s="1" t="s">
        <v>72</v>
      </c>
      <c r="G23" s="31" t="s">
        <v>73</v>
      </c>
      <c r="H23" s="33" t="s">
        <v>71</v>
      </c>
      <c r="I23" s="1" t="s">
        <v>72</v>
      </c>
      <c r="J23" s="31" t="s">
        <v>73</v>
      </c>
    </row>
    <row r="24" spans="1:25" x14ac:dyDescent="0.25">
      <c r="A24" s="14" t="s">
        <v>7</v>
      </c>
      <c r="B24" s="2">
        <v>4063</v>
      </c>
      <c r="C24" s="2">
        <v>10139</v>
      </c>
      <c r="D24" s="32">
        <f>B24/C24</f>
        <v>0.40072985501528752</v>
      </c>
      <c r="E24" s="34">
        <v>11056</v>
      </c>
      <c r="F24" s="2">
        <v>158297</v>
      </c>
      <c r="G24" s="32">
        <f>E24/F24</f>
        <v>6.9843395642368453E-2</v>
      </c>
      <c r="H24" s="34">
        <v>16295</v>
      </c>
      <c r="I24" s="2">
        <v>666638</v>
      </c>
      <c r="J24" s="32">
        <f>H24/I24</f>
        <v>2.4443551072696124E-2</v>
      </c>
    </row>
    <row r="25" spans="1:25" x14ac:dyDescent="0.25">
      <c r="A25" s="14" t="s">
        <v>8</v>
      </c>
      <c r="B25" s="2">
        <v>4295</v>
      </c>
      <c r="C25" s="2">
        <v>10074</v>
      </c>
      <c r="D25" s="32">
        <f t="shared" ref="D25:D28" si="1">B25/C25</f>
        <v>0.42634504665475481</v>
      </c>
      <c r="E25" s="35">
        <v>12537</v>
      </c>
      <c r="F25" s="2">
        <v>164086</v>
      </c>
      <c r="G25" s="32">
        <f t="shared" ref="G25:G28" si="2">E25/F25</f>
        <v>7.6405055885328421E-2</v>
      </c>
      <c r="H25" s="35">
        <v>18794</v>
      </c>
      <c r="I25" s="2">
        <v>682222</v>
      </c>
      <c r="J25" s="32">
        <f t="shared" ref="J25:J28" si="3">H25/I25</f>
        <v>2.7548217442416104E-2</v>
      </c>
    </row>
    <row r="26" spans="1:25" x14ac:dyDescent="0.25">
      <c r="A26" s="14" t="s">
        <v>1</v>
      </c>
      <c r="B26" s="2">
        <v>4468</v>
      </c>
      <c r="C26" s="2">
        <v>11488</v>
      </c>
      <c r="D26" s="32">
        <f t="shared" si="1"/>
        <v>0.38892757660167132</v>
      </c>
      <c r="E26" s="35">
        <v>13471</v>
      </c>
      <c r="F26" s="2">
        <v>181852</v>
      </c>
      <c r="G26" s="32">
        <f t="shared" si="2"/>
        <v>7.4076721729758266E-2</v>
      </c>
      <c r="H26" s="35">
        <v>18974</v>
      </c>
      <c r="I26" s="2">
        <v>761280</v>
      </c>
      <c r="J26" s="32">
        <f t="shared" si="3"/>
        <v>2.4923812526271544E-2</v>
      </c>
    </row>
    <row r="27" spans="1:25" x14ac:dyDescent="0.25">
      <c r="A27" s="14" t="s">
        <v>0</v>
      </c>
      <c r="B27" s="2">
        <v>4110</v>
      </c>
      <c r="C27" s="2">
        <v>10736</v>
      </c>
      <c r="D27" s="32">
        <f t="shared" si="1"/>
        <v>0.3828241430700447</v>
      </c>
      <c r="E27" s="35">
        <v>14097</v>
      </c>
      <c r="F27" s="2">
        <v>182259</v>
      </c>
      <c r="G27" s="32">
        <f t="shared" si="2"/>
        <v>7.7345974684377733E-2</v>
      </c>
      <c r="H27" s="35">
        <v>19669</v>
      </c>
      <c r="I27" s="2">
        <v>736204</v>
      </c>
      <c r="J27" s="32">
        <f t="shared" si="3"/>
        <v>2.6716779588266296E-2</v>
      </c>
    </row>
    <row r="28" spans="1:25" x14ac:dyDescent="0.25">
      <c r="A28" s="14" t="s">
        <v>2</v>
      </c>
      <c r="B28" s="2">
        <v>3901</v>
      </c>
      <c r="C28" s="2">
        <v>10461</v>
      </c>
      <c r="D28" s="32">
        <f t="shared" si="1"/>
        <v>0.37290889972277985</v>
      </c>
      <c r="E28" s="35">
        <v>15124</v>
      </c>
      <c r="F28" s="2">
        <v>188138</v>
      </c>
      <c r="G28" s="32">
        <f t="shared" si="2"/>
        <v>8.0387800444354673E-2</v>
      </c>
      <c r="H28" s="35">
        <v>19545</v>
      </c>
      <c r="I28" s="2">
        <v>798935</v>
      </c>
      <c r="J28" s="32">
        <f t="shared" si="3"/>
        <v>2.4463817456989619E-2</v>
      </c>
    </row>
    <row r="29" spans="1:25" x14ac:dyDescent="0.25">
      <c r="D29" s="24"/>
      <c r="E29" s="24"/>
      <c r="F29" s="9"/>
      <c r="G29" s="24"/>
      <c r="H29" s="24"/>
    </row>
  </sheetData>
  <mergeCells count="3">
    <mergeCell ref="B22:D22"/>
    <mergeCell ref="E22:G22"/>
    <mergeCell ref="H22:J2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49854-F97D-414F-8295-819FFA07FADB}">
  <dimension ref="A1:J31"/>
  <sheetViews>
    <sheetView showGridLines="0" workbookViewId="0">
      <selection activeCell="K14" sqref="K14"/>
    </sheetView>
  </sheetViews>
  <sheetFormatPr defaultRowHeight="15" x14ac:dyDescent="0.25"/>
  <sheetData>
    <row r="1" spans="1:10" x14ac:dyDescent="0.25">
      <c r="A1" s="1" t="s">
        <v>117</v>
      </c>
    </row>
    <row r="3" spans="1:10" x14ac:dyDescent="0.25">
      <c r="B3" s="1" t="s">
        <v>44</v>
      </c>
      <c r="C3" s="1" t="s">
        <v>45</v>
      </c>
      <c r="D3" s="1" t="s">
        <v>46</v>
      </c>
      <c r="E3" s="50" t="s">
        <v>40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3</v>
      </c>
    </row>
    <row r="4" spans="1:10" x14ac:dyDescent="0.25">
      <c r="A4" t="s">
        <v>108</v>
      </c>
      <c r="B4" s="2">
        <v>51354</v>
      </c>
      <c r="C4" s="2">
        <v>42184</v>
      </c>
      <c r="D4" s="2">
        <v>46895</v>
      </c>
      <c r="E4" s="23">
        <v>19809</v>
      </c>
      <c r="F4" s="2">
        <v>15844</v>
      </c>
      <c r="G4" s="2">
        <v>4408</v>
      </c>
      <c r="H4" s="2">
        <v>3638</v>
      </c>
      <c r="I4" s="2">
        <v>4607</v>
      </c>
      <c r="J4" s="2">
        <v>188739</v>
      </c>
    </row>
    <row r="5" spans="1:10" x14ac:dyDescent="0.25">
      <c r="A5" t="s">
        <v>109</v>
      </c>
      <c r="B5" s="2">
        <v>65027</v>
      </c>
      <c r="C5" s="2">
        <v>42515</v>
      </c>
      <c r="D5" s="2">
        <v>50183</v>
      </c>
      <c r="E5" s="23">
        <v>21372</v>
      </c>
      <c r="F5" s="2">
        <v>19636</v>
      </c>
      <c r="G5" s="2">
        <v>4605</v>
      </c>
      <c r="H5" s="2">
        <v>3751</v>
      </c>
      <c r="I5" s="2">
        <v>6737</v>
      </c>
      <c r="J5" s="2">
        <v>213826</v>
      </c>
    </row>
    <row r="6" spans="1:10" x14ac:dyDescent="0.25">
      <c r="A6" t="s">
        <v>110</v>
      </c>
      <c r="B6" s="2">
        <v>85395</v>
      </c>
      <c r="C6" s="2">
        <v>45483</v>
      </c>
      <c r="D6" s="2">
        <v>57110</v>
      </c>
      <c r="E6" s="23">
        <v>21420</v>
      </c>
      <c r="F6" s="2">
        <v>19703</v>
      </c>
      <c r="G6" s="2">
        <v>5181</v>
      </c>
      <c r="H6" s="2">
        <v>3681</v>
      </c>
      <c r="I6" s="2">
        <v>6908</v>
      </c>
      <c r="J6" s="2">
        <v>244881</v>
      </c>
    </row>
    <row r="7" spans="1:10" x14ac:dyDescent="0.25">
      <c r="A7" t="s">
        <v>111</v>
      </c>
      <c r="B7" s="2">
        <v>88469</v>
      </c>
      <c r="C7" s="2">
        <v>48737</v>
      </c>
      <c r="D7" s="2">
        <v>54923</v>
      </c>
      <c r="E7" s="23">
        <v>26157</v>
      </c>
      <c r="F7" s="2">
        <v>21109</v>
      </c>
      <c r="G7" s="2">
        <v>5484</v>
      </c>
      <c r="H7" s="2">
        <v>3958</v>
      </c>
      <c r="I7" s="2">
        <v>6064</v>
      </c>
      <c r="J7" s="2">
        <v>254901</v>
      </c>
    </row>
    <row r="8" spans="1:10" x14ac:dyDescent="0.25">
      <c r="A8" t="s">
        <v>112</v>
      </c>
      <c r="B8" s="2">
        <v>98024</v>
      </c>
      <c r="C8" s="2">
        <v>53211</v>
      </c>
      <c r="D8" s="2">
        <v>56965</v>
      </c>
      <c r="E8" s="23">
        <v>29827</v>
      </c>
      <c r="F8" s="2">
        <v>23003</v>
      </c>
      <c r="G8" s="2">
        <v>5922</v>
      </c>
      <c r="H8" s="51" t="s">
        <v>113</v>
      </c>
      <c r="I8" s="2">
        <v>6486</v>
      </c>
      <c r="J8" s="2">
        <v>273438</v>
      </c>
    </row>
    <row r="9" spans="1:10" x14ac:dyDescent="0.25">
      <c r="A9" t="s">
        <v>114</v>
      </c>
      <c r="B9" s="2">
        <v>94259</v>
      </c>
      <c r="C9" s="2">
        <v>54114</v>
      </c>
      <c r="D9" s="2">
        <v>56166</v>
      </c>
      <c r="E9" s="23">
        <v>31414</v>
      </c>
      <c r="F9" s="2">
        <v>23596</v>
      </c>
      <c r="G9" s="2">
        <v>6122</v>
      </c>
      <c r="H9" s="2">
        <v>4743</v>
      </c>
      <c r="I9" s="2">
        <v>6540</v>
      </c>
      <c r="J9" s="2">
        <v>276954</v>
      </c>
    </row>
    <row r="10" spans="1:10" x14ac:dyDescent="0.25">
      <c r="A10" t="s">
        <v>115</v>
      </c>
      <c r="B10" s="2">
        <v>95090</v>
      </c>
      <c r="C10" s="2">
        <v>57527</v>
      </c>
      <c r="D10" s="2">
        <v>57022</v>
      </c>
      <c r="E10" s="23">
        <v>35634</v>
      </c>
      <c r="F10" s="2">
        <v>24350</v>
      </c>
      <c r="G10" s="2">
        <v>5817</v>
      </c>
      <c r="H10" s="2">
        <v>4626</v>
      </c>
      <c r="I10" s="2">
        <v>6919</v>
      </c>
      <c r="J10" s="2">
        <v>286985</v>
      </c>
    </row>
    <row r="11" spans="1:10" x14ac:dyDescent="0.25">
      <c r="A11" t="s">
        <v>1</v>
      </c>
      <c r="B11" s="2">
        <v>102769</v>
      </c>
      <c r="C11" s="2">
        <v>63072</v>
      </c>
      <c r="D11" s="2">
        <v>59586</v>
      </c>
      <c r="E11" s="23">
        <v>36929</v>
      </c>
      <c r="F11" s="2">
        <v>23739</v>
      </c>
      <c r="G11" s="2">
        <v>5909</v>
      </c>
      <c r="H11" s="2">
        <v>4650</v>
      </c>
      <c r="I11" s="2">
        <v>6686</v>
      </c>
      <c r="J11" s="2">
        <v>303340</v>
      </c>
    </row>
    <row r="12" spans="1:10" x14ac:dyDescent="0.25">
      <c r="A12" t="s">
        <v>0</v>
      </c>
      <c r="B12" s="2">
        <v>96681</v>
      </c>
      <c r="C12" s="2">
        <v>64994</v>
      </c>
      <c r="D12" s="2">
        <v>65802</v>
      </c>
      <c r="E12" s="23">
        <v>37885</v>
      </c>
      <c r="F12" s="2">
        <v>26749</v>
      </c>
      <c r="G12" s="2">
        <v>6088</v>
      </c>
      <c r="H12" s="2">
        <v>5283</v>
      </c>
      <c r="I12" s="2">
        <v>6989</v>
      </c>
      <c r="J12" s="2">
        <v>310471</v>
      </c>
    </row>
    <row r="13" spans="1:10" x14ac:dyDescent="0.25">
      <c r="A13" t="s">
        <v>2</v>
      </c>
      <c r="B13" s="2">
        <v>93079</v>
      </c>
      <c r="C13" s="2">
        <v>66165</v>
      </c>
      <c r="D13" s="2">
        <v>65270</v>
      </c>
      <c r="E13" s="23">
        <v>38592</v>
      </c>
      <c r="F13" s="2">
        <v>27467</v>
      </c>
      <c r="G13" s="2">
        <v>6122</v>
      </c>
      <c r="H13" s="2">
        <v>5411</v>
      </c>
      <c r="I13" s="2">
        <v>7551</v>
      </c>
      <c r="J13" s="2">
        <v>309657</v>
      </c>
    </row>
    <row r="14" spans="1:10" x14ac:dyDescent="0.25">
      <c r="A14" s="40" t="s">
        <v>116</v>
      </c>
      <c r="B14" s="52">
        <f>(B13-B4)/B4</f>
        <v>0.8124975659150212</v>
      </c>
      <c r="C14" s="52">
        <f t="shared" ref="C14:D14" si="0">(C13-C4)/C4</f>
        <v>0.56848568177508063</v>
      </c>
      <c r="D14" s="52">
        <f t="shared" si="0"/>
        <v>0.39183281799765435</v>
      </c>
      <c r="E14" s="53">
        <f>(E13-E4)/E4</f>
        <v>0.94820536119945475</v>
      </c>
      <c r="F14" s="52">
        <f t="shared" ref="F14:J14" si="1">(F13-F4)/F4</f>
        <v>0.73359000252461504</v>
      </c>
      <c r="G14" s="52">
        <f t="shared" si="1"/>
        <v>0.38883847549909256</v>
      </c>
      <c r="H14" s="52">
        <f t="shared" si="1"/>
        <v>0.48735568993952721</v>
      </c>
      <c r="I14" s="52">
        <f t="shared" si="1"/>
        <v>0.63902756674625572</v>
      </c>
      <c r="J14" s="52">
        <f t="shared" si="1"/>
        <v>0.64066250218555787</v>
      </c>
    </row>
    <row r="18" spans="1:10" x14ac:dyDescent="0.25">
      <c r="A18" s="1" t="s">
        <v>118</v>
      </c>
    </row>
    <row r="20" spans="1:10" x14ac:dyDescent="0.25">
      <c r="B20" s="1" t="s">
        <v>44</v>
      </c>
      <c r="C20" s="1" t="s">
        <v>45</v>
      </c>
      <c r="D20" s="1" t="s">
        <v>46</v>
      </c>
      <c r="E20" s="50" t="s">
        <v>40</v>
      </c>
      <c r="F20" s="1" t="s">
        <v>47</v>
      </c>
      <c r="G20" s="1" t="s">
        <v>48</v>
      </c>
      <c r="H20" s="1" t="s">
        <v>49</v>
      </c>
      <c r="I20" s="1" t="s">
        <v>50</v>
      </c>
      <c r="J20" s="1" t="s">
        <v>3</v>
      </c>
    </row>
    <row r="21" spans="1:10" x14ac:dyDescent="0.25">
      <c r="A21" t="s">
        <v>108</v>
      </c>
      <c r="B21" s="9">
        <v>70.7</v>
      </c>
      <c r="C21" s="9">
        <v>75.400000000000006</v>
      </c>
      <c r="D21" s="9">
        <v>103.8</v>
      </c>
      <c r="E21" s="54">
        <v>83</v>
      </c>
      <c r="F21" s="9">
        <v>96.2</v>
      </c>
      <c r="G21" s="9">
        <v>86.1</v>
      </c>
      <c r="H21" s="9">
        <v>97.8</v>
      </c>
      <c r="I21" s="9">
        <v>197.8</v>
      </c>
      <c r="J21" s="9">
        <v>83.8</v>
      </c>
    </row>
    <row r="22" spans="1:10" x14ac:dyDescent="0.25">
      <c r="A22" t="s">
        <v>109</v>
      </c>
      <c r="B22" s="9">
        <v>88.4</v>
      </c>
      <c r="C22" s="9">
        <v>74.5</v>
      </c>
      <c r="D22" s="9">
        <v>108.8</v>
      </c>
      <c r="E22" s="54">
        <v>87</v>
      </c>
      <c r="F22" s="9">
        <v>118.1</v>
      </c>
      <c r="G22" s="9">
        <v>90</v>
      </c>
      <c r="H22" s="9">
        <v>98.8</v>
      </c>
      <c r="I22" s="9">
        <v>282.2</v>
      </c>
      <c r="J22" s="9">
        <v>93.3</v>
      </c>
    </row>
    <row r="23" spans="1:10" x14ac:dyDescent="0.25">
      <c r="A23" t="s">
        <v>110</v>
      </c>
      <c r="B23" s="9">
        <v>114.5</v>
      </c>
      <c r="C23" s="9">
        <v>78</v>
      </c>
      <c r="D23" s="9">
        <v>121.9</v>
      </c>
      <c r="E23" s="54">
        <v>85.6</v>
      </c>
      <c r="F23" s="9">
        <v>117.4</v>
      </c>
      <c r="G23" s="9">
        <v>101</v>
      </c>
      <c r="H23" s="9">
        <v>95.3</v>
      </c>
      <c r="I23" s="9">
        <v>285.10000000000002</v>
      </c>
      <c r="J23" s="9">
        <v>105.1</v>
      </c>
    </row>
    <row r="24" spans="1:10" x14ac:dyDescent="0.25">
      <c r="A24" t="s">
        <v>111</v>
      </c>
      <c r="B24" s="9">
        <v>117</v>
      </c>
      <c r="C24" s="9">
        <v>81.8</v>
      </c>
      <c r="D24" s="9">
        <v>115.7</v>
      </c>
      <c r="E24" s="54">
        <v>103.4</v>
      </c>
      <c r="F24" s="9">
        <v>124.7</v>
      </c>
      <c r="G24" s="9">
        <v>106.7</v>
      </c>
      <c r="H24" s="9">
        <v>101</v>
      </c>
      <c r="I24" s="9">
        <v>249.8</v>
      </c>
      <c r="J24" s="9">
        <v>107.8</v>
      </c>
    </row>
    <row r="25" spans="1:10" x14ac:dyDescent="0.25">
      <c r="A25" t="s">
        <v>112</v>
      </c>
      <c r="B25" s="9">
        <v>127.8</v>
      </c>
      <c r="C25" s="9">
        <v>87.3</v>
      </c>
      <c r="D25" s="9">
        <v>118.6</v>
      </c>
      <c r="E25" s="54">
        <v>117.1</v>
      </c>
      <c r="F25" s="9">
        <v>134.80000000000001</v>
      </c>
      <c r="G25" s="9">
        <v>114.8</v>
      </c>
      <c r="H25" s="55" t="s">
        <v>113</v>
      </c>
      <c r="I25" s="9">
        <v>265.7</v>
      </c>
      <c r="J25" s="9">
        <v>114</v>
      </c>
    </row>
    <row r="26" spans="1:10" x14ac:dyDescent="0.25">
      <c r="A26" t="s">
        <v>114</v>
      </c>
      <c r="B26" s="9">
        <v>120.8</v>
      </c>
      <c r="C26" s="9">
        <v>86.7</v>
      </c>
      <c r="D26" s="9">
        <v>115</v>
      </c>
      <c r="E26" s="54">
        <v>122.5</v>
      </c>
      <c r="F26" s="9">
        <v>137.4</v>
      </c>
      <c r="G26" s="9">
        <v>117.8</v>
      </c>
      <c r="H26" s="9">
        <v>116.4</v>
      </c>
      <c r="I26" s="9">
        <v>265.7</v>
      </c>
      <c r="J26" s="9">
        <v>113.6</v>
      </c>
    </row>
    <row r="27" spans="1:10" x14ac:dyDescent="0.25">
      <c r="A27" t="s">
        <v>115</v>
      </c>
      <c r="B27" s="9">
        <v>120</v>
      </c>
      <c r="C27" s="9">
        <v>90.1</v>
      </c>
      <c r="D27" s="9">
        <v>114.9</v>
      </c>
      <c r="E27" s="54">
        <v>138</v>
      </c>
      <c r="F27" s="9">
        <v>140.9</v>
      </c>
      <c r="G27" s="9">
        <v>110.8</v>
      </c>
      <c r="H27" s="9">
        <v>111.1</v>
      </c>
      <c r="I27" s="9">
        <v>280.3</v>
      </c>
      <c r="J27" s="9">
        <v>115.8</v>
      </c>
    </row>
    <row r="28" spans="1:10" x14ac:dyDescent="0.25">
      <c r="A28" t="s">
        <v>1</v>
      </c>
      <c r="B28" s="9">
        <v>127.7</v>
      </c>
      <c r="C28" s="9">
        <v>96.6</v>
      </c>
      <c r="D28" s="9">
        <v>117.9</v>
      </c>
      <c r="E28" s="54">
        <v>141.69999999999999</v>
      </c>
      <c r="F28" s="9">
        <v>136.19999999999999</v>
      </c>
      <c r="G28" s="9">
        <v>111.2</v>
      </c>
      <c r="H28" s="9">
        <v>109.7</v>
      </c>
      <c r="I28" s="9">
        <v>272</v>
      </c>
      <c r="J28" s="9">
        <v>120.5</v>
      </c>
    </row>
    <row r="29" spans="1:10" x14ac:dyDescent="0.25">
      <c r="A29" t="s">
        <v>0</v>
      </c>
      <c r="B29" s="9">
        <v>118.9</v>
      </c>
      <c r="C29" s="9">
        <v>97.7</v>
      </c>
      <c r="D29" s="9">
        <v>128.30000000000001</v>
      </c>
      <c r="E29" s="54">
        <v>143.6</v>
      </c>
      <c r="F29" s="9">
        <v>152.1</v>
      </c>
      <c r="G29" s="9">
        <v>113.4</v>
      </c>
      <c r="H29" s="9">
        <v>123.6</v>
      </c>
      <c r="I29" s="9">
        <v>285.5</v>
      </c>
      <c r="J29" s="9">
        <v>121.6</v>
      </c>
    </row>
    <row r="30" spans="1:10" x14ac:dyDescent="0.25">
      <c r="A30" t="s">
        <v>2</v>
      </c>
      <c r="B30" s="9">
        <v>114</v>
      </c>
      <c r="C30" s="9">
        <v>99.4</v>
      </c>
      <c r="D30" s="9">
        <v>125.7</v>
      </c>
      <c r="E30" s="54">
        <v>144.5</v>
      </c>
      <c r="F30" s="9">
        <v>155.1</v>
      </c>
      <c r="G30" s="9">
        <v>113.2</v>
      </c>
      <c r="H30" s="9">
        <v>125.5</v>
      </c>
      <c r="I30" s="9">
        <v>306.60000000000002</v>
      </c>
      <c r="J30" s="9">
        <v>120.6</v>
      </c>
    </row>
    <row r="31" spans="1:10" x14ac:dyDescent="0.25">
      <c r="A31" s="40" t="s">
        <v>116</v>
      </c>
      <c r="B31" s="52">
        <f>(B30-B21)/B21</f>
        <v>0.61244695898161239</v>
      </c>
      <c r="C31" s="52">
        <f t="shared" ref="C31:D31" si="2">(C30-C21)/C21</f>
        <v>0.3183023872679045</v>
      </c>
      <c r="D31" s="52">
        <f t="shared" si="2"/>
        <v>0.21098265895953763</v>
      </c>
      <c r="E31" s="53">
        <f>(E30-E21)/E21</f>
        <v>0.74096385542168675</v>
      </c>
      <c r="F31" s="52">
        <f t="shared" ref="F31:J31" si="3">(F30-F21)/F21</f>
        <v>0.61226611226611216</v>
      </c>
      <c r="G31" s="52">
        <f t="shared" si="3"/>
        <v>0.31475029036004659</v>
      </c>
      <c r="H31" s="52">
        <f t="shared" si="3"/>
        <v>0.28323108384458079</v>
      </c>
      <c r="I31" s="52">
        <f t="shared" si="3"/>
        <v>0.55005055611729026</v>
      </c>
      <c r="J31" s="52">
        <f t="shared" si="3"/>
        <v>0.43914081145584721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Arrival mode</vt:lpstr>
      <vt:lpstr>Pres. 1</vt:lpstr>
      <vt:lpstr>Pres. 2</vt:lpstr>
      <vt:lpstr>Triage Cat.</vt:lpstr>
      <vt:lpstr>Waiting times</vt:lpstr>
      <vt:lpstr>Stay</vt:lpstr>
      <vt:lpstr>Admissions</vt:lpstr>
      <vt:lpstr>Mental Health</vt:lpstr>
      <vt:lpstr>MH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Payne</dc:creator>
  <cp:lastModifiedBy>Nikola Kaurin</cp:lastModifiedBy>
  <dcterms:created xsi:type="dcterms:W3CDTF">2022-06-17T02:34:53Z</dcterms:created>
  <dcterms:modified xsi:type="dcterms:W3CDTF">2023-03-29T06:43:22Z</dcterms:modified>
</cp:coreProperties>
</file>